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Shared\subdiv\FORMS\"/>
    </mc:Choice>
  </mc:AlternateContent>
  <bookViews>
    <workbookView xWindow="0" yWindow="0" windowWidth="28800" windowHeight="12435"/>
  </bookViews>
  <sheets>
    <sheet name="Applicant Instructions" sheetId="1" r:id="rId1"/>
    <sheet name="Applicant Worksheet" sheetId="2" r:id="rId2"/>
    <sheet name="For Office Use Only"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1" i="2" l="1"/>
  <c r="E51" i="2"/>
  <c r="D51" i="2"/>
  <c r="C51" i="2"/>
  <c r="F50" i="2"/>
  <c r="E50" i="2"/>
  <c r="D50" i="2"/>
  <c r="C50" i="2"/>
  <c r="F15" i="2"/>
  <c r="F14" i="2"/>
  <c r="E15" i="2"/>
  <c r="E14" i="2"/>
  <c r="D15" i="2"/>
  <c r="D14" i="2"/>
  <c r="C15" i="2"/>
  <c r="C14" i="2"/>
  <c r="B11" i="2" l="1"/>
  <c r="F46" i="2" l="1"/>
  <c r="E46" i="2"/>
  <c r="D46" i="2"/>
  <c r="C46" i="2"/>
  <c r="B46" i="2"/>
  <c r="F45" i="2"/>
  <c r="E45" i="2"/>
  <c r="D45" i="2"/>
  <c r="C45" i="2"/>
  <c r="B45" i="2"/>
  <c r="F44" i="2"/>
  <c r="E44" i="2"/>
  <c r="D44" i="2"/>
  <c r="C44" i="2"/>
  <c r="B44" i="2"/>
  <c r="F43" i="2"/>
  <c r="E43" i="2"/>
  <c r="D43" i="2"/>
  <c r="D47" i="2" s="1"/>
  <c r="C43" i="2"/>
  <c r="B43" i="2"/>
  <c r="F42" i="2"/>
  <c r="F47" i="2" s="1"/>
  <c r="E42" i="2"/>
  <c r="D42" i="2"/>
  <c r="C42" i="2"/>
  <c r="C47" i="2" s="1"/>
  <c r="B42" i="2"/>
  <c r="F41" i="2"/>
  <c r="E41" i="2"/>
  <c r="D41" i="2"/>
  <c r="C41" i="2"/>
  <c r="B41" i="2"/>
  <c r="F40" i="2"/>
  <c r="E40" i="2"/>
  <c r="D40" i="2"/>
  <c r="C40" i="2"/>
  <c r="B40" i="2"/>
  <c r="F22" i="2"/>
  <c r="E22" i="2"/>
  <c r="D22" i="2"/>
  <c r="C22" i="2"/>
  <c r="B22" i="2"/>
  <c r="F11" i="2"/>
  <c r="E11" i="2"/>
  <c r="D11" i="2"/>
  <c r="C11" i="2"/>
  <c r="B58" i="2" l="1"/>
  <c r="B47" i="2"/>
  <c r="G47" i="2" s="1"/>
  <c r="E58" i="2"/>
  <c r="C58" i="2"/>
  <c r="D58" i="2"/>
  <c r="F58" i="2"/>
  <c r="G11" i="2"/>
  <c r="B48" i="2" l="1"/>
  <c r="C48" i="2"/>
  <c r="F48" i="2"/>
  <c r="E48" i="2"/>
  <c r="D48" i="2"/>
  <c r="F12" i="2"/>
  <c r="C12" i="2"/>
  <c r="E12" i="2"/>
  <c r="D12" i="2"/>
  <c r="B12" i="2"/>
  <c r="D13" i="2" l="1"/>
  <c r="D66" i="2" s="1"/>
  <c r="D67" i="2" s="1"/>
  <c r="D49" i="2"/>
  <c r="D53" i="2" s="1"/>
  <c r="D54" i="2" s="1"/>
  <c r="C13" i="2"/>
  <c r="C66" i="2" s="1"/>
  <c r="C67" i="2" s="1"/>
  <c r="C49" i="2"/>
  <c r="C53" i="2" s="1"/>
  <c r="C54" i="2" s="1"/>
  <c r="B13" i="2"/>
  <c r="B49" i="2"/>
  <c r="E13" i="2"/>
  <c r="E66" i="2" s="1"/>
  <c r="E67" i="2" s="1"/>
  <c r="E49" i="2"/>
  <c r="E53" i="2" s="1"/>
  <c r="E54" i="2" s="1"/>
  <c r="F13" i="2"/>
  <c r="F66" i="2" s="1"/>
  <c r="F67" i="2" s="1"/>
  <c r="F49" i="2"/>
  <c r="F53" i="2" s="1"/>
  <c r="F54" i="2" s="1"/>
  <c r="B50" i="2" l="1"/>
  <c r="B53" i="2" s="1"/>
  <c r="B54" i="2" s="1"/>
  <c r="B51" i="2"/>
  <c r="B66" i="2" s="1"/>
  <c r="B67" i="2" s="1"/>
  <c r="B15" i="2"/>
  <c r="B30" i="2" s="1"/>
  <c r="B31" i="2" s="1"/>
  <c r="B14" i="2"/>
  <c r="B17" i="2" s="1"/>
  <c r="B18" i="2" s="1"/>
  <c r="B19" i="2" s="1"/>
  <c r="B21" i="2" s="1"/>
  <c r="F17" i="2"/>
  <c r="F18" i="2" s="1"/>
  <c r="F19" i="2" s="1"/>
  <c r="F21" i="2" s="1"/>
  <c r="F30" i="2"/>
  <c r="F31" i="2" s="1"/>
  <c r="C17" i="2"/>
  <c r="C18" i="2" s="1"/>
  <c r="C25" i="2" s="1"/>
  <c r="C30" i="2"/>
  <c r="C31" i="2" s="1"/>
  <c r="D17" i="2"/>
  <c r="D18" i="2" s="1"/>
  <c r="D19" i="2" s="1"/>
  <c r="D21" i="2" s="1"/>
  <c r="D30" i="2"/>
  <c r="D31" i="2" s="1"/>
  <c r="C55" i="2"/>
  <c r="C57" i="2" s="1"/>
  <c r="C63" i="2"/>
  <c r="C59" i="2"/>
  <c r="C61" i="2"/>
  <c r="E30" i="2"/>
  <c r="E31" i="2" s="1"/>
  <c r="E61" i="2"/>
  <c r="E63" i="2"/>
  <c r="E59" i="2"/>
  <c r="E55" i="2"/>
  <c r="E57" i="2" s="1"/>
  <c r="E17" i="2"/>
  <c r="E18" i="2" s="1"/>
  <c r="E19" i="2" s="1"/>
  <c r="E21" i="2" s="1"/>
  <c r="F63" i="2"/>
  <c r="F61" i="2"/>
  <c r="F55" i="2"/>
  <c r="F57" i="2" s="1"/>
  <c r="F59" i="2"/>
  <c r="D55" i="2"/>
  <c r="D57" i="2" s="1"/>
  <c r="D59" i="2"/>
  <c r="D63" i="2"/>
  <c r="D61" i="2"/>
  <c r="B55" i="2" l="1"/>
  <c r="B57" i="2" s="1"/>
  <c r="B61" i="2"/>
  <c r="B63" i="2"/>
  <c r="B59" i="2"/>
  <c r="F23" i="2"/>
  <c r="D27" i="2"/>
  <c r="D25" i="2"/>
  <c r="F27" i="2"/>
  <c r="F25" i="2"/>
  <c r="B27" i="2"/>
  <c r="B23" i="2"/>
  <c r="E65" i="2"/>
  <c r="E69" i="2" s="1"/>
  <c r="B25" i="2"/>
  <c r="D23" i="2"/>
  <c r="C23" i="2"/>
  <c r="C27" i="2"/>
  <c r="C19" i="2"/>
  <c r="C21" i="2" s="1"/>
  <c r="E27" i="2"/>
  <c r="E25" i="2"/>
  <c r="D65" i="2"/>
  <c r="D69" i="2" s="1"/>
  <c r="C65" i="2"/>
  <c r="C69" i="2" s="1"/>
  <c r="E23" i="2"/>
  <c r="F65" i="2"/>
  <c r="F69" i="2" s="1"/>
  <c r="B65" i="2" l="1"/>
  <c r="B69" i="2" s="1"/>
  <c r="G69" i="2" s="1"/>
  <c r="F29" i="2"/>
  <c r="F33" i="2" s="1"/>
  <c r="D29" i="2"/>
  <c r="D33" i="2" s="1"/>
  <c r="B29" i="2"/>
  <c r="B33" i="2" s="1"/>
  <c r="E29" i="2"/>
  <c r="E33" i="2" s="1"/>
  <c r="C29" i="2"/>
  <c r="C33" i="2" s="1"/>
  <c r="G33" i="2" l="1"/>
</calcChain>
</file>

<file path=xl/comments1.xml><?xml version="1.0" encoding="utf-8"?>
<comments xmlns="http://schemas.openxmlformats.org/spreadsheetml/2006/main">
  <authors>
    <author>Matt Johnston</author>
  </authors>
  <commentList>
    <comment ref="B4" authorId="0" shapeId="0">
      <text>
        <r>
          <rPr>
            <sz val="9"/>
            <color indexed="81"/>
            <rFont val="Tahoma"/>
            <family val="2"/>
          </rPr>
          <t>The 2009 General Development Plan divided Anne Arundel County into three growth management areas with definitions in this worksheet to the right. The management area defines the forest conservation thresholds for the site. A map of these areas can be accessed through Anne Arundel County's Land Use Viewer.</t>
        </r>
      </text>
    </comment>
    <comment ref="C4" authorId="0" shapeId="0">
      <text>
        <r>
          <rPr>
            <sz val="9"/>
            <color indexed="81"/>
            <rFont val="Tahoma"/>
            <family val="2"/>
          </rPr>
          <t>The 2009 General Development Plan divided Anne Arundel County into three growth management areas with definitions in this worksheet to the right. The management area defines the forest conservation thresholds for the site. A map of these areas can be accessed through Anne Arundel County's Land Use Viewer.</t>
        </r>
      </text>
    </comment>
    <comment ref="D4" authorId="0" shapeId="0">
      <text>
        <r>
          <rPr>
            <sz val="9"/>
            <color indexed="81"/>
            <rFont val="Tahoma"/>
            <family val="2"/>
          </rPr>
          <t>The 2009 General Development Plan divided Anne Arundel County into three growth management areas with definitions in this worksheet to the right. The management area defines the forest conservation thresholds for the site. A map of these areas can be accessed through Anne Arundel County's Land Use Viewer.</t>
        </r>
      </text>
    </comment>
    <comment ref="E4" authorId="0" shapeId="0">
      <text>
        <r>
          <rPr>
            <sz val="9"/>
            <color indexed="81"/>
            <rFont val="Tahoma"/>
            <family val="2"/>
          </rPr>
          <t>The 2009 General Development Plan divided Anne Arundel County into three growth management areas with definitions in this worksheet to the right. The management area defines the forest conservation thresholds for the site. A map of these areas can be accessed through Anne Arundel County's Land Use Viewer.</t>
        </r>
      </text>
    </comment>
    <comment ref="F4" authorId="0" shapeId="0">
      <text>
        <r>
          <rPr>
            <sz val="9"/>
            <color indexed="81"/>
            <rFont val="Tahoma"/>
            <family val="2"/>
          </rPr>
          <t>The 2009 General Development Plan divided Anne Arundel County into three growth management areas with definitions in this worksheet to the right. The management area defines the forest conservation thresholds for the site. A map of these areas can be accessed through Anne Arundel County's Land Use Viewer.</t>
        </r>
      </text>
    </comment>
    <comment ref="B5" authorId="0" shapeId="0">
      <text>
        <r>
          <rPr>
            <sz val="9"/>
            <color indexed="81"/>
            <rFont val="Tahoma"/>
            <family val="2"/>
          </rPr>
          <t>Definitions for land use types can be found in AA County Code 17-1-101, and in this worksheet to the right.</t>
        </r>
      </text>
    </comment>
    <comment ref="C5" authorId="0" shapeId="0">
      <text>
        <r>
          <rPr>
            <sz val="9"/>
            <color indexed="81"/>
            <rFont val="Tahoma"/>
            <family val="2"/>
          </rPr>
          <t>Definitions for land use types can be found in AA County Code 17-1-101, and in this worksheet to the right.</t>
        </r>
      </text>
    </comment>
    <comment ref="D5" authorId="0" shapeId="0">
      <text>
        <r>
          <rPr>
            <sz val="9"/>
            <color indexed="81"/>
            <rFont val="Tahoma"/>
            <family val="2"/>
          </rPr>
          <t>Definitions for land use types can be found in AA County Code 17-1-101, and in this worksheet to the right.</t>
        </r>
      </text>
    </comment>
    <comment ref="E5" authorId="0" shapeId="0">
      <text>
        <r>
          <rPr>
            <sz val="9"/>
            <color indexed="81"/>
            <rFont val="Tahoma"/>
            <family val="2"/>
          </rPr>
          <t>Definitions for land use types can be found in AA County Code 17-1-101, and in this worksheet to the right.</t>
        </r>
      </text>
    </comment>
    <comment ref="F5" authorId="0" shapeId="0">
      <text>
        <r>
          <rPr>
            <sz val="9"/>
            <color indexed="81"/>
            <rFont val="Tahoma"/>
            <family val="2"/>
          </rPr>
          <t>Definitions for land use types can be found in AA County Code 17-1-101, and in this worksheet to the right.</t>
        </r>
      </text>
    </comment>
    <comment ref="B8" authorId="0" shapeId="0">
      <text>
        <r>
          <rPr>
            <sz val="9"/>
            <color indexed="81"/>
            <rFont val="Tahoma"/>
            <family val="2"/>
          </rPr>
          <t xml:space="preserve">If located outside a targeted growth area or priority funding area, enter "0" regardless of the amount of existing impervious surface.
</t>
        </r>
      </text>
    </comment>
    <comment ref="C8" authorId="0" shapeId="0">
      <text>
        <r>
          <rPr>
            <sz val="9"/>
            <color indexed="81"/>
            <rFont val="Tahoma"/>
            <family val="2"/>
          </rPr>
          <t xml:space="preserve">If located outside a targeted growth area or priority funding area, enter "0" regardless of the amount of existing impervious surface.
</t>
        </r>
      </text>
    </comment>
    <comment ref="D8" authorId="0" shapeId="0">
      <text>
        <r>
          <rPr>
            <sz val="9"/>
            <color indexed="81"/>
            <rFont val="Tahoma"/>
            <family val="2"/>
          </rPr>
          <t xml:space="preserve">If located outside a targeted growth area or priority funding area, enter "0" regardless of the amount of existing impervious surface.
</t>
        </r>
      </text>
    </comment>
    <comment ref="E8" authorId="0" shapeId="0">
      <text>
        <r>
          <rPr>
            <sz val="9"/>
            <color indexed="81"/>
            <rFont val="Tahoma"/>
            <family val="2"/>
          </rPr>
          <t xml:space="preserve">If located outside a targeted growth area or priority funding area, enter "0" regardless of the amount of existing impervious surface.
</t>
        </r>
      </text>
    </comment>
    <comment ref="F8" authorId="0" shapeId="0">
      <text>
        <r>
          <rPr>
            <sz val="9"/>
            <color indexed="81"/>
            <rFont val="Tahoma"/>
            <family val="2"/>
          </rPr>
          <t xml:space="preserve">If located outside a targeted growth area or priority funding area, enter "0" regardless of the amount of existing impervious surface.
</t>
        </r>
      </text>
    </comment>
    <comment ref="G33" authorId="0" shapeId="0">
      <text>
        <r>
          <rPr>
            <b/>
            <sz val="9"/>
            <color indexed="81"/>
            <rFont val="Tahoma"/>
            <family val="2"/>
          </rPr>
          <t>Scroll down to view mitigation requirements in acres.</t>
        </r>
      </text>
    </comment>
  </commentList>
</comments>
</file>

<file path=xl/sharedStrings.xml><?xml version="1.0" encoding="utf-8"?>
<sst xmlns="http://schemas.openxmlformats.org/spreadsheetml/2006/main" count="349" uniqueCount="152">
  <si>
    <t>ANNE ARUNDEL COUNTY FOREST CONSERVATION WORKSHEET INSTRUCTIONS</t>
  </si>
  <si>
    <t>Applicants for projects that are subject to Anne Arundel County's Forest Conservation Ordinance, 17-6-3 shall complete this worksheet.</t>
  </si>
  <si>
    <t>Applicants need only input seven (7) values in the worksheet for each unique tract on a project site. These values are contained within the green-shaded cells. All other values shaded within blue or yellow cells, including final mitigation requirements, are automatically calculated for applicants in both square footage and acreage. The values needed from applicants are as follows:</t>
  </si>
  <si>
    <r>
      <rPr>
        <b/>
        <i/>
        <sz val="11"/>
        <color theme="1"/>
        <rFont val="Calibri"/>
        <family val="2"/>
        <scheme val="minor"/>
      </rPr>
      <t>Growth Management Area -</t>
    </r>
    <r>
      <rPr>
        <i/>
        <sz val="11"/>
        <color theme="1"/>
        <rFont val="Calibri"/>
        <family val="2"/>
        <scheme val="minor"/>
      </rPr>
      <t xml:space="preserve"> The 2009 General Development Plan divided Anne Arundel County into three growth management areas: targeted growth areas, priority funding areas and areas outside of priority funding areas. The management area defines the forest conservation thresholds for the site. A map of these areas can be accessed through Anne Arundel County's Land Use Viewer.</t>
    </r>
  </si>
  <si>
    <t>Click here to access Anne Arundel County Land Use Viewer</t>
  </si>
  <si>
    <r>
      <rPr>
        <b/>
        <i/>
        <sz val="11"/>
        <color theme="1"/>
        <rFont val="Calibri"/>
        <family val="2"/>
        <scheme val="minor"/>
      </rPr>
      <t>Land Use Type</t>
    </r>
    <r>
      <rPr>
        <i/>
        <sz val="11"/>
        <color theme="1"/>
        <rFont val="Calibri"/>
        <family val="2"/>
        <scheme val="minor"/>
      </rPr>
      <t xml:space="preserve"> - These are defined as in Anne Arundel County Code 17-1-101, and definitions for each type are provided in the worksheet.</t>
    </r>
  </si>
  <si>
    <r>
      <rPr>
        <b/>
        <i/>
        <sz val="11"/>
        <color theme="1"/>
        <rFont val="Calibri"/>
        <family val="2"/>
        <scheme val="minor"/>
      </rPr>
      <t xml:space="preserve">Unique Tract Area </t>
    </r>
    <r>
      <rPr>
        <i/>
        <sz val="11"/>
        <color theme="1"/>
        <rFont val="Calibri"/>
        <family val="2"/>
        <scheme val="minor"/>
      </rPr>
      <t xml:space="preserve">- This is the area of the unique tract to the nearest square foot. Unique tracts are explained below. </t>
    </r>
  </si>
  <si>
    <t>A unique tract for calculation purposes is defined as a unique combination of growth management area (defined within the worksheet) and land use type (defined within the worksheet).</t>
  </si>
  <si>
    <t>For example, a single project may contain land within a priority funding area and land outside of a priority funding area. The applicant may be proposing a commercial development. In this example, the applicant should enter values for two tracts of land - one set of values for the tract of commercial land use within a priority funding area, and one set of values for the tract of commercial land use outside of a priority funding area.</t>
  </si>
  <si>
    <t>Similarly, a single project may contain multiple land use areas, and would require similar breakouts into unique tracts for calculation purposes.</t>
  </si>
  <si>
    <r>
      <rPr>
        <b/>
        <i/>
        <sz val="11"/>
        <color theme="1"/>
        <rFont val="Calibri"/>
        <family val="2"/>
        <scheme val="minor"/>
      </rPr>
      <t xml:space="preserve">Universal Deductions </t>
    </r>
    <r>
      <rPr>
        <i/>
        <sz val="11"/>
        <color theme="1"/>
        <rFont val="Calibri"/>
        <family val="2"/>
        <scheme val="minor"/>
      </rPr>
      <t>- This is the area of the unique tract area to the nearest square foot that is encumbered by the 100-yr floodplain or the critical area. This value reduces the unique tract area from which all forest conservation calculations are made.</t>
    </r>
  </si>
  <si>
    <r>
      <rPr>
        <b/>
        <i/>
        <sz val="11"/>
        <color theme="1"/>
        <rFont val="Calibri"/>
        <family val="2"/>
        <scheme val="minor"/>
      </rPr>
      <t>Existing Forest within the Unique Net Tract Area</t>
    </r>
    <r>
      <rPr>
        <i/>
        <sz val="11"/>
        <color theme="1"/>
        <rFont val="Calibri"/>
        <family val="2"/>
        <scheme val="minor"/>
      </rPr>
      <t xml:space="preserve"> - This is the area of forest to the nearest square foot within the unique net tract area that are not encumbered by the universal or impervious surface deductions.</t>
    </r>
  </si>
  <si>
    <r>
      <rPr>
        <b/>
        <i/>
        <sz val="11"/>
        <color theme="1"/>
        <rFont val="Calibri"/>
        <family val="2"/>
        <scheme val="minor"/>
      </rPr>
      <t xml:space="preserve">Proposed Forest Clearing within the Unique Net Tract Area </t>
    </r>
    <r>
      <rPr>
        <i/>
        <sz val="11"/>
        <color theme="1"/>
        <rFont val="Calibri"/>
        <family val="2"/>
        <scheme val="minor"/>
      </rPr>
      <t>- This is the area  of forest that is proposed to be cleared to the nearest square foot within the unique net tract area.</t>
    </r>
  </si>
  <si>
    <t xml:space="preserve">Total mitigation required by unique tract and across all tracts are provided automatically in the yellow cells. </t>
  </si>
  <si>
    <t>Any questions regarding this worksheet or the Forest Conservation Ordinance should be directed toward the Office of Planning and Zoning.</t>
  </si>
  <si>
    <t>ANNE ARUNDEL COUNTY FOREST CONSERVATION WORKSHEET (In Square Feet)</t>
  </si>
  <si>
    <t>Variables</t>
  </si>
  <si>
    <t>Site Information</t>
  </si>
  <si>
    <t>A. Growth Management Area</t>
  </si>
  <si>
    <t>B. Land Use Type</t>
  </si>
  <si>
    <t>C. Unique Tract Area</t>
  </si>
  <si>
    <t>D. Universal Deductions (Critical Area or 100-Yr Floodplain)</t>
  </si>
  <si>
    <t>E. Impervious Surface Deductions for Targeted Growth and Priority Funding Areas</t>
  </si>
  <si>
    <t>F. Existing Forest Cover within Unique Net Tract Area</t>
  </si>
  <si>
    <t>G. Proposed Forest Clearing within Unique Net Tract Area</t>
  </si>
  <si>
    <t>H. Unique Net ract Area = (C)-(D)-(E)</t>
  </si>
  <si>
    <t xml:space="preserve">Is Total Net Tract Area less than or equal to 5 Acres? </t>
  </si>
  <si>
    <t>Key for lookup table</t>
  </si>
  <si>
    <t>I. Conservation Threshold</t>
  </si>
  <si>
    <t>J. Afforestation Threshold</t>
  </si>
  <si>
    <t xml:space="preserve">Forest Conservation </t>
  </si>
  <si>
    <t>K. Conservation Threshold Area = (H) X (I)</t>
  </si>
  <si>
    <t>L. Area of Forest Above Conservation Threshold = (F) - (K)</t>
  </si>
  <si>
    <t>M. Breakeven Point (Amount of forest that must be retained so that no mitigation is required.)</t>
  </si>
  <si>
    <t>If the Area of Forest Above Conservation Threshold (L) is greater than 0, then M = ((0.3333) X (L)) + (K). If the Area of Forest Above Conservation Threshold is equal to 0, then M = (F).</t>
  </si>
  <si>
    <t>N. Forest Clearing Permitted without Mitigation = (F) - (M)</t>
  </si>
  <si>
    <t>O. Proposed Forest Retention = (F) - (G)</t>
  </si>
  <si>
    <t xml:space="preserve">P. Reforestation for Retention Above the Threshold </t>
  </si>
  <si>
    <t>If Proposed Forest Clearing (G) is &gt; Area of Forest Above Conservation Threshold (L), then (P) = (L) X (0.5). If not, then (P) = (G) X (0.5).</t>
  </si>
  <si>
    <t>Q. Credit for Retention Above the Threshold</t>
  </si>
  <si>
    <t>If Proposed Forest Clearing (G) is &gt; Area of Forest Above Conservation Threshold (L), then (R) = 0. If not, then (R) = (L) - (G).</t>
  </si>
  <si>
    <t>R. Reforestation for Retention Below the Threshold</t>
  </si>
  <si>
    <t>If Proposed Forest Clearing (G) &lt; Area of Forest Above Conservation Threshold (L), then (R) = 0. If not, then (R) = ((G) - (L)) X 2</t>
  </si>
  <si>
    <t>S. Total Reforestation Required = (P) + (R ) - (Q)</t>
  </si>
  <si>
    <t>T. Afforestation Threshold Area = (H) X (J)</t>
  </si>
  <si>
    <t>U. Total Afforestation Required</t>
  </si>
  <si>
    <t>If Existing Forest Cover (F) &lt; Afforestation Threshold Area (T), then (U) = (T) - (F). If not, then (U) = 0.</t>
  </si>
  <si>
    <t>V. Total Mitigation Required By Tract = (S) + (U)</t>
  </si>
  <si>
    <t>Unique Tract 1</t>
  </si>
  <si>
    <t>Unique Tract 2</t>
  </si>
  <si>
    <t>Unique Tract 3</t>
  </si>
  <si>
    <t>Unique Tract 4</t>
  </si>
  <si>
    <t>Unique Tract 5</t>
  </si>
  <si>
    <t>Total Net Tract Area</t>
  </si>
  <si>
    <t>Total Mitigation Required for Site  (Sq Ft)*</t>
  </si>
  <si>
    <t>* These mitigation values represent required mitigation absent any other conditional mitigation such as mitigation to cure a violation of fulfill a conditional approval.</t>
  </si>
  <si>
    <t>Growth Management Area Types</t>
  </si>
  <si>
    <t xml:space="preserve">Targeted Growth Area </t>
  </si>
  <si>
    <t>Priority Funding Area</t>
  </si>
  <si>
    <t>Outside Priority Funding Area</t>
  </si>
  <si>
    <t>Land Use Type</t>
  </si>
  <si>
    <t>Agricultural</t>
  </si>
  <si>
    <t>Resource</t>
  </si>
  <si>
    <t>Institutional</t>
  </si>
  <si>
    <t>Medium Density Residential</t>
  </si>
  <si>
    <t>High Density Residential</t>
  </si>
  <si>
    <t>Mixed Use Development</t>
  </si>
  <si>
    <t>Planned Unit Development</t>
  </si>
  <si>
    <t>Commercial</t>
  </si>
  <si>
    <t>Industrial</t>
  </si>
  <si>
    <t>Definitions</t>
  </si>
  <si>
    <t>An area targeted for economic growth and depicted as such in the current Anne Arundel County General Development Plan</t>
  </si>
  <si>
    <t>An area excluding the targeted growth area designated as priority to receive state funding for "growth-relatd" projects</t>
  </si>
  <si>
    <t>An area outside of either a priority funding area or a targeted growth area</t>
  </si>
  <si>
    <t>Undeveloped area zoned for densities of less than or equal to one dwelling unit per five acres, and primarily used for agricultural purposes. This includes the following AA County zones: RA and RLD</t>
  </si>
  <si>
    <t>Undeveloped area zoned for densities of less than or equal to one dwelling unit per five acres, and not primarily used for agricultural purposes. This includes the following AA County zones: OS</t>
  </si>
  <si>
    <t>Schools, colleges, universities, miltary installations, transportation facilities, utility and sewer projects, government offices and facilities, golf courses, recreation areas, parks and cemetaries. Institutional development may occur on any zone.</t>
  </si>
  <si>
    <t>Areas zoned for densities greater than one dwelling unit per five acres and less than or equal to one dwelling unit per acre, including both existing and planned development and their associated infrastructure, such as roads, utilities, and water and sewer service. There are currently no medium density residential zones in Anne Arundel County.</t>
  </si>
  <si>
    <t>Areas zoned for densities greater than one dwelling unit per acre, including both existing and planned development and their associated infrastructure, such as roads, utilities, and water and sewer service. This includes the following AA County zones: R1, R2, R5, R10, R15, and R22.</t>
  </si>
  <si>
    <t>Single, relatively high density development projects, usually commercial in nature, which include one or more types of uses. This includes the following AA County zones: MXD-R, MXD-C, MXD-E, MXD-T, and TC.</t>
  </si>
  <si>
    <t>Developments comprising a combination of land uses of varying intensities of the same land use in accordance with an integrated plan that provides flexibility in land use design approved by the local jurisdiction with at lease 20% of the land permanently dedicated to open space. This includes all potential planned unit development in RA, RLD, R1, R5, R10, R15 and R22, as well as C2 and C3 in the BWI/Fort Meade Growth Area.</t>
  </si>
  <si>
    <t>Office complexes, shopping centers, and other similar uses and their associated storage areas, yards, and parking areas. This includes the following AA County zones: C1, C2, C3 and C4.</t>
  </si>
  <si>
    <t xml:space="preserve">Manufacturing operations and other similar uses and their associated storage areas, yards and parking areas. This includes the following AA County zones: W1, W2, and W3. </t>
  </si>
  <si>
    <t>Yes</t>
  </si>
  <si>
    <t>ANNE ARUNDEL COUNTY FOREST CONSERVATION WORKSHEET (In Acres)</t>
  </si>
  <si>
    <t>C. Total Unique Tract Area</t>
  </si>
  <si>
    <t>F. Existing Forest Cover within Net Unique Tract Area</t>
  </si>
  <si>
    <t>G. Proposed Forest Clearing within Net Unique Tract Area</t>
  </si>
  <si>
    <t>H. Net Unique Tract Area = (C)-(D)-(E)</t>
  </si>
  <si>
    <t>Total Mitigation Required for Site  (Acres)*</t>
  </si>
  <si>
    <t>Growth Management Area</t>
  </si>
  <si>
    <t>Less than 5 Acres</t>
  </si>
  <si>
    <t>Lookup</t>
  </si>
  <si>
    <t>Conservation Threshold</t>
  </si>
  <si>
    <t>Targeted Growth Area AgriculturalYes</t>
  </si>
  <si>
    <t>Targeted Growth Area ResourceYes</t>
  </si>
  <si>
    <t>Targeted Growth Area InstitutionalYes</t>
  </si>
  <si>
    <t>Targeted Growth Area Medium Density ResidentialYes</t>
  </si>
  <si>
    <t>Targeted Growth Area High Density ResidentialYes</t>
  </si>
  <si>
    <t>Targeted Growth Area Mixed Use DevelopmentYes</t>
  </si>
  <si>
    <t>Targeted Growth Area Planned Unit DevelopmentYes</t>
  </si>
  <si>
    <t>Targeted Growth Area CommercialYes</t>
  </si>
  <si>
    <t>Targeted Growth Area IndustrialYes</t>
  </si>
  <si>
    <t>No</t>
  </si>
  <si>
    <t>Targeted Growth Area AgriculturalNo</t>
  </si>
  <si>
    <t>Targeted Growth Area ResourceNo</t>
  </si>
  <si>
    <t>Targeted Growth Area InstitutionalNo</t>
  </si>
  <si>
    <t>Targeted Growth Area Medium Density ResidentialNo</t>
  </si>
  <si>
    <t>Targeted Growth Area High Density ResidentialNo</t>
  </si>
  <si>
    <t>Targeted Growth Area Mixed Use DevelopmentNo</t>
  </si>
  <si>
    <t>Targeted Growth Area Planned Unit DevelopmentNo</t>
  </si>
  <si>
    <t>Targeted Growth Area CommercialNo</t>
  </si>
  <si>
    <t>Targeted Growth Area IndustrialNo</t>
  </si>
  <si>
    <t>Priority Funding AreaAgriculturalYes</t>
  </si>
  <si>
    <t>Priority Funding AreaResourceYes</t>
  </si>
  <si>
    <t>Priority Funding AreaInstitutionalYes</t>
  </si>
  <si>
    <t>Priority Funding AreaMedium Density ResidentialYes</t>
  </si>
  <si>
    <t>Priority Funding AreaHigh Density ResidentialYes</t>
  </si>
  <si>
    <t>Priority Funding AreaMixed Use DevelopmentYes</t>
  </si>
  <si>
    <t>Priority Funding AreaPlanned Unit DevelopmentYes</t>
  </si>
  <si>
    <t>Priority Funding AreaCommercialYes</t>
  </si>
  <si>
    <t>Priority Funding AreaIndustrialYes</t>
  </si>
  <si>
    <t>Priority Funding AreaAgriculturalNo</t>
  </si>
  <si>
    <t>Priority Funding AreaResourceNo</t>
  </si>
  <si>
    <t>Priority Funding AreaInstitutionalNo</t>
  </si>
  <si>
    <t>Priority Funding AreaMedium Density ResidentialNo</t>
  </si>
  <si>
    <t>Priority Funding AreaHigh Density ResidentialNo</t>
  </si>
  <si>
    <t>Priority Funding AreaMixed Use DevelopmentNo</t>
  </si>
  <si>
    <t>Priority Funding AreaPlanned Unit DevelopmentNo</t>
  </si>
  <si>
    <t>Priority Funding AreaCommercialNo</t>
  </si>
  <si>
    <t>Priority Funding AreaIndustrialNo</t>
  </si>
  <si>
    <t>Outside Priority Funding AreaAgriculturalYes</t>
  </si>
  <si>
    <t>Outside Priority Funding AreaResourceYes</t>
  </si>
  <si>
    <t>Outside Priority Funding AreaInstitutionalYes</t>
  </si>
  <si>
    <t>Outside Priority Funding AreaMedium Density ResidentialYes</t>
  </si>
  <si>
    <t>Outside Priority Funding AreaHigh Density ResidentialYes</t>
  </si>
  <si>
    <t>Outside Priority Funding AreaMixed Use DevelopmentYes</t>
  </si>
  <si>
    <t>Outside Priority Funding AreaPlanned Unit DevelopmentYes</t>
  </si>
  <si>
    <t>Outside Priority Funding AreaCommercialYes</t>
  </si>
  <si>
    <t>Outside Priority Funding AreaIndustrialYes</t>
  </si>
  <si>
    <t>Outside Priority Funding AreaAgriculturalNo</t>
  </si>
  <si>
    <t>Outside Priority Funding AreaResourceNo</t>
  </si>
  <si>
    <t>Outside Priority Funding AreaInstitutionalNo</t>
  </si>
  <si>
    <t>Outside Priority Funding AreaMedium Density ResidentialNo</t>
  </si>
  <si>
    <t>Outside Priority Funding AreaHigh Density ResidentialNo</t>
  </si>
  <si>
    <t>Outside Priority Funding AreaMixed Use DevelopmentNo</t>
  </si>
  <si>
    <t>Outside Priority Funding AreaPlanned Unit DevelopmentNo</t>
  </si>
  <si>
    <t>Outside Priority Funding AreaCommercialNo</t>
  </si>
  <si>
    <t>Outside Priority Funding AreaIndustrialNo</t>
  </si>
  <si>
    <t>E. Impervious Surface Deductions for Priority Funding Areas</t>
  </si>
  <si>
    <r>
      <rPr>
        <b/>
        <i/>
        <sz val="11"/>
        <color theme="1"/>
        <rFont val="Calibri"/>
        <family val="2"/>
        <scheme val="minor"/>
      </rPr>
      <t>Impervious Surface Deductions for Priority Funding Areas</t>
    </r>
    <r>
      <rPr>
        <i/>
        <sz val="11"/>
        <color theme="1"/>
        <rFont val="Calibri"/>
        <family val="2"/>
        <scheme val="minor"/>
      </rPr>
      <t xml:space="preserve"> - This is the area of existing impervious surfaces to the nearest square foot within the unqiue tract area, assuming the tract exists within a Priority Funding Area to the nearest square foot. If the impervious surfaces exist outside of these areas, then this value should be 0. This value reduces the unique tract area from which all forest conservation calculations are made. </t>
    </r>
  </si>
  <si>
    <t>J:\Shared\subdiv\FORMS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</si>
</sst>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u/>
      <sz val="11"/>
      <color theme="10"/>
      <name val="Calibri"/>
      <family val="2"/>
      <scheme val="minor"/>
    </font>
    <font>
      <b/>
      <sz val="20"/>
      <color theme="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78">
    <xf numFmtId="0" fontId="0" fillId="0" borderId="0" xfId="0"/>
    <xf numFmtId="0" fontId="2" fillId="0" borderId="1" xfId="0" applyFont="1" applyBorder="1" applyProtection="1"/>
    <xf numFmtId="0" fontId="2" fillId="2" borderId="1" xfId="0" applyFont="1" applyFill="1" applyBorder="1" applyProtection="1"/>
    <xf numFmtId="0" fontId="3" fillId="0" borderId="1" xfId="0" applyFont="1" applyBorder="1" applyAlignment="1" applyProtection="1">
      <alignment horizontal="left" vertical="center"/>
    </xf>
    <xf numFmtId="0" fontId="3" fillId="3" borderId="1"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xf>
    <xf numFmtId="0" fontId="3" fillId="3" borderId="5" xfId="0" applyFont="1" applyFill="1" applyBorder="1" applyAlignment="1" applyProtection="1">
      <alignment horizontal="left" vertical="center"/>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xf>
    <xf numFmtId="0" fontId="0" fillId="0" borderId="0" xfId="0" applyProtection="1"/>
    <xf numFmtId="0" fontId="2" fillId="0" borderId="1" xfId="0" applyFont="1" applyBorder="1" applyAlignment="1" applyProtection="1">
      <alignment horizontal="center"/>
    </xf>
    <xf numFmtId="0" fontId="2" fillId="2" borderId="1" xfId="0" applyFont="1" applyFill="1" applyBorder="1" applyAlignment="1" applyProtection="1">
      <alignment horizontal="center"/>
    </xf>
    <xf numFmtId="0" fontId="0" fillId="4" borderId="1" xfId="0" applyFill="1" applyBorder="1" applyAlignment="1" applyProtection="1">
      <alignment horizontal="center" vertical="center"/>
      <protection locked="0"/>
    </xf>
    <xf numFmtId="3" fontId="0" fillId="4" borderId="1" xfId="1" applyNumberFormat="1" applyFont="1" applyFill="1" applyBorder="1" applyAlignment="1" applyProtection="1">
      <alignment horizontal="center" vertical="center"/>
      <protection locked="0"/>
    </xf>
    <xf numFmtId="3" fontId="0" fillId="5" borderId="1" xfId="1" applyNumberFormat="1"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0" fontId="3" fillId="5" borderId="1" xfId="0" applyFont="1" applyFill="1" applyBorder="1" applyAlignment="1" applyProtection="1">
      <alignment horizontal="center" vertical="center" wrapText="1"/>
    </xf>
    <xf numFmtId="9" fontId="0" fillId="5" borderId="1" xfId="2" applyFont="1" applyFill="1" applyBorder="1" applyAlignment="1" applyProtection="1">
      <alignment horizontal="center" vertical="center"/>
    </xf>
    <xf numFmtId="9" fontId="0" fillId="2" borderId="1" xfId="2" applyFont="1" applyFill="1" applyBorder="1" applyAlignment="1" applyProtection="1">
      <alignment horizontal="center" vertical="center"/>
    </xf>
    <xf numFmtId="3" fontId="0" fillId="5" borderId="1" xfId="0" applyNumberFormat="1" applyFill="1" applyBorder="1" applyAlignment="1" applyProtection="1">
      <alignment horizontal="center" vertical="center"/>
    </xf>
    <xf numFmtId="3" fontId="0" fillId="5" borderId="2" xfId="0" applyNumberFormat="1" applyFill="1" applyBorder="1" applyAlignment="1" applyProtection="1">
      <alignment horizontal="center" vertical="center"/>
    </xf>
    <xf numFmtId="3" fontId="0" fillId="5" borderId="3" xfId="0" applyNumberFormat="1" applyFill="1" applyBorder="1" applyAlignment="1" applyProtection="1">
      <alignment horizontal="center" vertical="center"/>
    </xf>
    <xf numFmtId="3" fontId="0" fillId="5" borderId="7" xfId="0" applyNumberFormat="1" applyFill="1" applyBorder="1" applyAlignment="1" applyProtection="1">
      <alignment horizontal="center" vertical="center"/>
    </xf>
    <xf numFmtId="3" fontId="0" fillId="6" borderId="3" xfId="0" applyNumberFormat="1" applyFill="1" applyBorder="1" applyAlignment="1" applyProtection="1">
      <alignment horizontal="center" vertical="center"/>
    </xf>
    <xf numFmtId="0" fontId="0" fillId="2" borderId="1" xfId="0" applyFill="1" applyBorder="1" applyAlignment="1" applyProtection="1">
      <alignment horizontal="center" vertical="center"/>
    </xf>
    <xf numFmtId="3" fontId="0" fillId="5" borderId="10" xfId="0" applyNumberFormat="1" applyFill="1" applyBorder="1" applyAlignment="1" applyProtection="1">
      <alignment horizontal="center" vertical="center"/>
    </xf>
    <xf numFmtId="3" fontId="0" fillId="5" borderId="0" xfId="0" applyNumberFormat="1" applyFill="1" applyBorder="1" applyAlignment="1" applyProtection="1">
      <alignment horizontal="center" vertical="center"/>
    </xf>
    <xf numFmtId="3" fontId="0" fillId="5" borderId="12" xfId="0" applyNumberFormat="1" applyFill="1" applyBorder="1" applyAlignment="1" applyProtection="1">
      <alignment horizontal="center" vertical="center"/>
    </xf>
    <xf numFmtId="3" fontId="0" fillId="5" borderId="13" xfId="0" applyNumberFormat="1" applyFill="1" applyBorder="1" applyAlignment="1" applyProtection="1">
      <alignment horizontal="center" vertical="center"/>
    </xf>
    <xf numFmtId="3" fontId="0" fillId="5" borderId="14" xfId="0" applyNumberFormat="1" applyFill="1" applyBorder="1" applyAlignment="1" applyProtection="1">
      <alignment horizontal="center" vertical="center"/>
    </xf>
    <xf numFmtId="0" fontId="0" fillId="0" borderId="0" xfId="0" applyAlignment="1" applyProtection="1">
      <alignment horizontal="center"/>
    </xf>
    <xf numFmtId="0" fontId="2" fillId="0" borderId="1" xfId="0" applyFont="1" applyFill="1" applyBorder="1" applyAlignment="1" applyProtection="1">
      <alignment horizontal="center"/>
    </xf>
    <xf numFmtId="3" fontId="0" fillId="5" borderId="1" xfId="0" applyNumberFormat="1" applyFill="1" applyBorder="1" applyAlignment="1" applyProtection="1">
      <alignment horizontal="center"/>
    </xf>
    <xf numFmtId="0" fontId="2" fillId="0" borderId="11" xfId="0" applyFont="1" applyFill="1" applyBorder="1" applyAlignment="1" applyProtection="1">
      <alignment horizontal="center" vertical="center" wrapText="1"/>
    </xf>
    <xf numFmtId="3" fontId="2" fillId="6" borderId="1" xfId="0" applyNumberFormat="1" applyFont="1" applyFill="1" applyBorder="1" applyAlignment="1" applyProtection="1">
      <alignment horizontal="center"/>
    </xf>
    <xf numFmtId="0" fontId="0" fillId="0" borderId="1" xfId="0" applyBorder="1" applyProtection="1"/>
    <xf numFmtId="0" fontId="5" fillId="0" borderId="0" xfId="3" applyProtection="1"/>
    <xf numFmtId="0" fontId="0" fillId="0" borderId="1" xfId="0" applyFill="1" applyBorder="1" applyProtection="1"/>
    <xf numFmtId="0" fontId="0" fillId="5" borderId="1" xfId="0" applyFill="1" applyBorder="1" applyAlignment="1" applyProtection="1">
      <alignment horizontal="center" vertical="center"/>
    </xf>
    <xf numFmtId="164" fontId="0" fillId="5" borderId="1" xfId="1" applyNumberFormat="1" applyFont="1" applyFill="1" applyBorder="1" applyAlignment="1" applyProtection="1">
      <alignment horizontal="center" vertical="center"/>
    </xf>
    <xf numFmtId="164" fontId="0" fillId="5" borderId="1" xfId="0" applyNumberFormat="1" applyFill="1" applyBorder="1" applyAlignment="1" applyProtection="1">
      <alignment horizontal="center" vertical="center"/>
    </xf>
    <xf numFmtId="164" fontId="0" fillId="5" borderId="2" xfId="0" applyNumberFormat="1" applyFill="1" applyBorder="1" applyAlignment="1" applyProtection="1">
      <alignment horizontal="center" vertical="center"/>
    </xf>
    <xf numFmtId="164" fontId="0" fillId="5" borderId="3" xfId="0" applyNumberFormat="1" applyFill="1" applyBorder="1" applyAlignment="1" applyProtection="1">
      <alignment horizontal="center" vertical="center"/>
    </xf>
    <xf numFmtId="164" fontId="0" fillId="5" borderId="7" xfId="0" applyNumberFormat="1" applyFill="1" applyBorder="1" applyAlignment="1" applyProtection="1">
      <alignment horizontal="center" vertical="center"/>
    </xf>
    <xf numFmtId="164" fontId="0" fillId="5" borderId="10" xfId="0" applyNumberFormat="1" applyFill="1" applyBorder="1" applyAlignment="1" applyProtection="1">
      <alignment horizontal="center" vertical="center"/>
    </xf>
    <xf numFmtId="164" fontId="0" fillId="5" borderId="12" xfId="0" applyNumberFormat="1" applyFill="1" applyBorder="1" applyAlignment="1" applyProtection="1">
      <alignment horizontal="center" vertical="center"/>
    </xf>
    <xf numFmtId="164" fontId="0" fillId="5" borderId="0" xfId="0" applyNumberFormat="1" applyFill="1" applyBorder="1" applyAlignment="1" applyProtection="1">
      <alignment horizontal="center" vertical="center"/>
    </xf>
    <xf numFmtId="164" fontId="0" fillId="5" borderId="13" xfId="0" applyNumberFormat="1" applyFill="1" applyBorder="1" applyAlignment="1" applyProtection="1">
      <alignment horizontal="center" vertical="center"/>
    </xf>
    <xf numFmtId="164" fontId="0" fillId="5" borderId="14" xfId="0" applyNumberFormat="1" applyFill="1" applyBorder="1" applyAlignment="1" applyProtection="1">
      <alignment horizontal="center" vertical="center"/>
    </xf>
    <xf numFmtId="164" fontId="0" fillId="6" borderId="3" xfId="0" applyNumberFormat="1" applyFill="1" applyBorder="1" applyAlignment="1" applyProtection="1">
      <alignment horizontal="center" vertical="center"/>
    </xf>
    <xf numFmtId="164" fontId="2" fillId="6" borderId="1" xfId="0" applyNumberFormat="1" applyFont="1" applyFill="1" applyBorder="1" applyAlignment="1" applyProtection="1">
      <alignment horizontal="center"/>
    </xf>
    <xf numFmtId="0" fontId="0" fillId="0" borderId="0" xfId="0" applyAlignment="1" applyProtection="1">
      <alignment vertical="top" wrapText="1"/>
    </xf>
    <xf numFmtId="0" fontId="0" fillId="0" borderId="0" xfId="0" applyAlignment="1" applyProtection="1">
      <alignment vertical="center" wrapText="1"/>
    </xf>
    <xf numFmtId="0" fontId="2" fillId="0" borderId="0" xfId="0" applyFont="1" applyProtection="1">
      <protection hidden="1"/>
    </xf>
    <xf numFmtId="0" fontId="0" fillId="0" borderId="0" xfId="0" applyProtection="1">
      <protection hidden="1"/>
    </xf>
    <xf numFmtId="1" fontId="0" fillId="0" borderId="0" xfId="2" applyNumberFormat="1" applyFont="1" applyAlignment="1" applyProtection="1">
      <alignment horizontal="center" vertical="center"/>
      <protection hidden="1"/>
    </xf>
    <xf numFmtId="9" fontId="0" fillId="0" borderId="0" xfId="2" applyFont="1" applyAlignment="1" applyProtection="1">
      <alignment horizontal="center" vertical="center"/>
      <protection hidden="1"/>
    </xf>
    <xf numFmtId="9" fontId="0" fillId="0" borderId="0" xfId="2" applyFont="1" applyFill="1" applyAlignment="1" applyProtection="1">
      <alignment horizontal="center" vertical="center"/>
      <protection hidden="1"/>
    </xf>
    <xf numFmtId="9" fontId="0" fillId="0" borderId="0" xfId="2" applyFont="1" applyAlignment="1" applyProtection="1">
      <alignment horizontal="center"/>
      <protection hidden="1"/>
    </xf>
    <xf numFmtId="0" fontId="2" fillId="2" borderId="0" xfId="0" applyFont="1" applyFill="1" applyAlignment="1" applyProtection="1">
      <alignment horizontal="center" vertical="center"/>
    </xf>
    <xf numFmtId="0" fontId="0" fillId="0" borderId="1" xfId="0" applyBorder="1" applyAlignment="1" applyProtection="1">
      <alignment wrapText="1"/>
    </xf>
    <xf numFmtId="0" fontId="3" fillId="0" borderId="1" xfId="0" applyFont="1" applyFill="1" applyBorder="1" applyAlignment="1" applyProtection="1">
      <alignment horizontal="left" wrapText="1" indent="4"/>
    </xf>
    <xf numFmtId="0" fontId="3" fillId="0" borderId="1" xfId="0" applyFont="1" applyBorder="1" applyAlignment="1" applyProtection="1">
      <alignment horizontal="left" vertical="center" wrapText="1" indent="4"/>
    </xf>
    <xf numFmtId="0" fontId="3" fillId="0" borderId="1" xfId="0" applyFont="1" applyBorder="1" applyAlignment="1" applyProtection="1">
      <alignment horizontal="left" wrapText="1" indent="4"/>
    </xf>
    <xf numFmtId="0" fontId="3" fillId="0" borderId="2" xfId="0" applyFont="1" applyBorder="1" applyAlignment="1" applyProtection="1">
      <alignment horizontal="left" wrapText="1" indent="8"/>
    </xf>
    <xf numFmtId="0" fontId="3" fillId="0" borderId="3" xfId="0" applyFont="1" applyBorder="1" applyAlignment="1" applyProtection="1">
      <alignment horizontal="left" wrapText="1" indent="8"/>
    </xf>
    <xf numFmtId="0" fontId="0" fillId="0" borderId="3" xfId="0" applyBorder="1" applyAlignment="1" applyProtection="1">
      <alignment wrapText="1"/>
    </xf>
    <xf numFmtId="0" fontId="0" fillId="0" borderId="0" xfId="0" applyAlignment="1" applyProtection="1">
      <alignment horizontal="left" vertical="center" wrapText="1"/>
    </xf>
    <xf numFmtId="0" fontId="6" fillId="0" borderId="4" xfId="0" applyFont="1" applyBorder="1" applyAlignment="1" applyProtection="1">
      <alignment horizontal="center"/>
    </xf>
    <xf numFmtId="0" fontId="6" fillId="0" borderId="9" xfId="0" applyFont="1" applyBorder="1" applyAlignment="1" applyProtection="1">
      <alignment horizontal="center"/>
    </xf>
    <xf numFmtId="0" fontId="6" fillId="0" borderId="11" xfId="0" applyFont="1" applyBorder="1" applyAlignment="1" applyProtection="1">
      <alignment horizontal="center"/>
    </xf>
    <xf numFmtId="0" fontId="0" fillId="0" borderId="0" xfId="0" applyAlignment="1" applyProtection="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annearundelmd.maps.arcgis.com/apps/webappviewer/index.html?id=2db78a2b73ce4db984e5374fbe1036c6"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annearundelmd.maps.arcgis.com/apps/webappviewer/index.html?id=2db78a2b73ce4db984e5374fbe1036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zoomScaleNormal="100" workbookViewId="0">
      <selection activeCell="A11" sqref="A11"/>
    </sheetView>
  </sheetViews>
  <sheetFormatPr defaultRowHeight="15" x14ac:dyDescent="0.25"/>
  <cols>
    <col min="1" max="1" width="125.7109375" customWidth="1"/>
    <col min="2" max="2" width="54.7109375" customWidth="1"/>
  </cols>
  <sheetData>
    <row r="1" spans="1:2" x14ac:dyDescent="0.25">
      <c r="A1" s="65" t="s">
        <v>0</v>
      </c>
      <c r="B1" s="15"/>
    </row>
    <row r="2" spans="1:2" x14ac:dyDescent="0.25">
      <c r="A2" s="66" t="s">
        <v>1</v>
      </c>
      <c r="B2" s="15"/>
    </row>
    <row r="3" spans="1:2" ht="45" x14ac:dyDescent="0.25">
      <c r="A3" s="66" t="s">
        <v>2</v>
      </c>
      <c r="B3" s="15"/>
    </row>
    <row r="4" spans="1:2" ht="45" x14ac:dyDescent="0.25">
      <c r="A4" s="67" t="s">
        <v>3</v>
      </c>
      <c r="B4" s="42" t="s">
        <v>4</v>
      </c>
    </row>
    <row r="5" spans="1:2" ht="30" x14ac:dyDescent="0.25">
      <c r="A5" s="68" t="s">
        <v>5</v>
      </c>
      <c r="B5" s="15"/>
    </row>
    <row r="6" spans="1:2" x14ac:dyDescent="0.25">
      <c r="A6" s="69" t="s">
        <v>6</v>
      </c>
      <c r="B6" s="15"/>
    </row>
    <row r="7" spans="1:2" ht="30" x14ac:dyDescent="0.25">
      <c r="A7" s="70" t="s">
        <v>7</v>
      </c>
      <c r="B7" s="15"/>
    </row>
    <row r="8" spans="1:2" ht="60" x14ac:dyDescent="0.25">
      <c r="A8" s="70" t="s">
        <v>8</v>
      </c>
      <c r="B8" s="15"/>
    </row>
    <row r="9" spans="1:2" ht="30" x14ac:dyDescent="0.25">
      <c r="A9" s="71" t="s">
        <v>9</v>
      </c>
      <c r="B9" s="15"/>
    </row>
    <row r="10" spans="1:2" ht="30" x14ac:dyDescent="0.25">
      <c r="A10" s="69" t="s">
        <v>10</v>
      </c>
      <c r="B10" s="15"/>
    </row>
    <row r="11" spans="1:2" ht="60" x14ac:dyDescent="0.25">
      <c r="A11" s="69" t="s">
        <v>150</v>
      </c>
      <c r="B11" s="15"/>
    </row>
    <row r="12" spans="1:2" ht="30" x14ac:dyDescent="0.25">
      <c r="A12" s="69" t="s">
        <v>11</v>
      </c>
      <c r="B12" s="15"/>
    </row>
    <row r="13" spans="1:2" ht="30" x14ac:dyDescent="0.25">
      <c r="A13" s="69" t="s">
        <v>12</v>
      </c>
      <c r="B13" s="15"/>
    </row>
    <row r="14" spans="1:2" x14ac:dyDescent="0.25">
      <c r="A14" s="72" t="s">
        <v>13</v>
      </c>
      <c r="B14" s="15"/>
    </row>
    <row r="15" spans="1:2" ht="30" x14ac:dyDescent="0.25">
      <c r="A15" s="66" t="s">
        <v>14</v>
      </c>
      <c r="B15" s="15"/>
    </row>
  </sheetData>
  <sheetProtection algorithmName="SHA-512" hashValue="Gj1mW2B2JTBXqncKhExzpY5kpAYOFVdLR+skLsghIUKMoK7wJeOVL2IPFdBHwfGQNSW1Xh7EQ5or5NsRMWKleQ==" saltValue="XD2iqKIqnR9CRVkUccJwSQ==" spinCount="100000" sheet="1" objects="1" scenarios="1"/>
  <hyperlinks>
    <hyperlink ref="B4" r:id="rId1" display="Anne Arundel County Land Use Viewe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2"/>
  <sheetViews>
    <sheetView zoomScale="80" zoomScaleNormal="80" workbookViewId="0">
      <selection activeCell="B4" sqref="B4"/>
    </sheetView>
  </sheetViews>
  <sheetFormatPr defaultRowHeight="15" x14ac:dyDescent="0.25"/>
  <cols>
    <col min="1" max="1" width="73.85546875" customWidth="1"/>
    <col min="2" max="2" width="32.7109375" customWidth="1"/>
    <col min="3" max="3" width="32.42578125" customWidth="1"/>
    <col min="4" max="4" width="31" customWidth="1"/>
    <col min="5" max="5" width="30" customWidth="1"/>
    <col min="6" max="6" width="28" customWidth="1"/>
    <col min="7" max="7" width="33.85546875" customWidth="1"/>
    <col min="8" max="8" width="31.28515625" customWidth="1"/>
    <col min="9" max="9" width="168.5703125" customWidth="1"/>
  </cols>
  <sheetData>
    <row r="1" spans="1:9" ht="26.25" x14ac:dyDescent="0.4">
      <c r="A1" s="74" t="s">
        <v>15</v>
      </c>
      <c r="B1" s="75"/>
      <c r="C1" s="75"/>
      <c r="D1" s="75"/>
      <c r="E1" s="75"/>
      <c r="F1" s="76"/>
      <c r="G1" s="15"/>
      <c r="H1" s="1" t="s">
        <v>56</v>
      </c>
      <c r="I1" s="1" t="s">
        <v>70</v>
      </c>
    </row>
    <row r="2" spans="1:9" x14ac:dyDescent="0.25">
      <c r="A2" s="1" t="s">
        <v>16</v>
      </c>
      <c r="B2" s="16" t="s">
        <v>48</v>
      </c>
      <c r="C2" s="16" t="s">
        <v>49</v>
      </c>
      <c r="D2" s="16" t="s">
        <v>50</v>
      </c>
      <c r="E2" s="16" t="s">
        <v>51</v>
      </c>
      <c r="F2" s="16" t="s">
        <v>52</v>
      </c>
      <c r="G2" s="15"/>
      <c r="H2" s="41" t="s">
        <v>57</v>
      </c>
      <c r="I2" s="43" t="s">
        <v>71</v>
      </c>
    </row>
    <row r="3" spans="1:9" x14ac:dyDescent="0.25">
      <c r="A3" s="2" t="s">
        <v>17</v>
      </c>
      <c r="B3" s="17"/>
      <c r="C3" s="17"/>
      <c r="D3" s="17"/>
      <c r="E3" s="17"/>
      <c r="F3" s="17"/>
      <c r="G3" s="15"/>
      <c r="H3" s="41" t="s">
        <v>58</v>
      </c>
      <c r="I3" s="43" t="s">
        <v>72</v>
      </c>
    </row>
    <row r="4" spans="1:9" x14ac:dyDescent="0.25">
      <c r="A4" s="3" t="s">
        <v>18</v>
      </c>
      <c r="B4" s="18"/>
      <c r="C4" s="18"/>
      <c r="D4" s="18"/>
      <c r="E4" s="18"/>
      <c r="F4" s="18"/>
      <c r="G4" s="36"/>
      <c r="H4" s="41" t="s">
        <v>59</v>
      </c>
      <c r="I4" s="43" t="s">
        <v>73</v>
      </c>
    </row>
    <row r="5" spans="1:9" x14ac:dyDescent="0.25">
      <c r="A5" s="3" t="s">
        <v>19</v>
      </c>
      <c r="B5" s="18"/>
      <c r="C5" s="18"/>
      <c r="D5" s="18"/>
      <c r="E5" s="18"/>
      <c r="F5" s="18"/>
      <c r="G5" s="36"/>
      <c r="H5" s="15"/>
      <c r="I5" s="15"/>
    </row>
    <row r="6" spans="1:9" x14ac:dyDescent="0.25">
      <c r="A6" s="3" t="s">
        <v>20</v>
      </c>
      <c r="B6" s="19">
        <v>0</v>
      </c>
      <c r="C6" s="19">
        <v>0</v>
      </c>
      <c r="D6" s="19">
        <v>0</v>
      </c>
      <c r="E6" s="19">
        <v>0</v>
      </c>
      <c r="F6" s="19">
        <v>0</v>
      </c>
      <c r="G6" s="36"/>
      <c r="H6" s="42" t="s">
        <v>4</v>
      </c>
      <c r="I6" s="15"/>
    </row>
    <row r="7" spans="1:9" x14ac:dyDescent="0.25">
      <c r="A7" s="3" t="s">
        <v>21</v>
      </c>
      <c r="B7" s="19">
        <v>0</v>
      </c>
      <c r="C7" s="19">
        <v>0</v>
      </c>
      <c r="D7" s="19">
        <v>0</v>
      </c>
      <c r="E7" s="19">
        <v>0</v>
      </c>
      <c r="F7" s="19">
        <v>0</v>
      </c>
      <c r="G7" s="36"/>
      <c r="H7" s="15"/>
      <c r="I7" s="15"/>
    </row>
    <row r="8" spans="1:9" x14ac:dyDescent="0.25">
      <c r="A8" s="3" t="s">
        <v>149</v>
      </c>
      <c r="B8" s="19">
        <v>0</v>
      </c>
      <c r="C8" s="19">
        <v>0</v>
      </c>
      <c r="D8" s="19">
        <v>0</v>
      </c>
      <c r="E8" s="19">
        <v>0</v>
      </c>
      <c r="F8" s="19">
        <v>0</v>
      </c>
      <c r="G8" s="36"/>
      <c r="H8" s="1" t="s">
        <v>60</v>
      </c>
      <c r="I8" s="1" t="s">
        <v>70</v>
      </c>
    </row>
    <row r="9" spans="1:9" x14ac:dyDescent="0.25">
      <c r="A9" s="3" t="s">
        <v>23</v>
      </c>
      <c r="B9" s="19">
        <v>0</v>
      </c>
      <c r="C9" s="19">
        <v>0</v>
      </c>
      <c r="D9" s="19">
        <v>0</v>
      </c>
      <c r="E9" s="19">
        <v>0</v>
      </c>
      <c r="F9" s="19">
        <v>0</v>
      </c>
      <c r="G9" s="36"/>
      <c r="H9" s="41" t="s">
        <v>61</v>
      </c>
      <c r="I9" s="43" t="s">
        <v>74</v>
      </c>
    </row>
    <row r="10" spans="1:9" x14ac:dyDescent="0.25">
      <c r="A10" s="3" t="s">
        <v>24</v>
      </c>
      <c r="B10" s="19">
        <v>0</v>
      </c>
      <c r="C10" s="19">
        <v>0</v>
      </c>
      <c r="D10" s="19">
        <v>0</v>
      </c>
      <c r="E10" s="19">
        <v>0</v>
      </c>
      <c r="F10" s="19">
        <v>0</v>
      </c>
      <c r="G10" s="37" t="s">
        <v>53</v>
      </c>
      <c r="H10" s="41" t="s">
        <v>62</v>
      </c>
      <c r="I10" s="43" t="s">
        <v>75</v>
      </c>
    </row>
    <row r="11" spans="1:9" x14ac:dyDescent="0.25">
      <c r="A11" s="4" t="s">
        <v>25</v>
      </c>
      <c r="B11" s="20">
        <f>B6-B7-B8</f>
        <v>0</v>
      </c>
      <c r="C11" s="20">
        <f>C6-C7-C8</f>
        <v>0</v>
      </c>
      <c r="D11" s="20">
        <f>D6-D7-D8</f>
        <v>0</v>
      </c>
      <c r="E11" s="20">
        <f>E6-E7-E8</f>
        <v>0</v>
      </c>
      <c r="F11" s="20">
        <f>F6-F7-F8</f>
        <v>0</v>
      </c>
      <c r="G11" s="38">
        <f>B11+C11+D11+E11+F11</f>
        <v>0</v>
      </c>
      <c r="H11" s="41" t="s">
        <v>63</v>
      </c>
      <c r="I11" s="43" t="s">
        <v>76</v>
      </c>
    </row>
    <row r="12" spans="1:9" x14ac:dyDescent="0.25">
      <c r="A12" s="4" t="s">
        <v>26</v>
      </c>
      <c r="B12" s="21" t="str">
        <f>IF($G$11&lt;=217800,"Yes","No")</f>
        <v>Yes</v>
      </c>
      <c r="C12" s="21" t="str">
        <f t="shared" ref="C12:F12" si="0">IF($G$11&lt;=217800,"Yes","No")</f>
        <v>Yes</v>
      </c>
      <c r="D12" s="21" t="str">
        <f t="shared" si="0"/>
        <v>Yes</v>
      </c>
      <c r="E12" s="21" t="str">
        <f t="shared" si="0"/>
        <v>Yes</v>
      </c>
      <c r="F12" s="21" t="str">
        <f t="shared" si="0"/>
        <v>Yes</v>
      </c>
      <c r="G12" s="36"/>
      <c r="H12" s="41" t="s">
        <v>64</v>
      </c>
      <c r="I12" s="43" t="s">
        <v>77</v>
      </c>
    </row>
    <row r="13" spans="1:9" x14ac:dyDescent="0.25">
      <c r="A13" s="4" t="s">
        <v>27</v>
      </c>
      <c r="B13" s="22" t="str">
        <f>CONCATENATE(B$4,B$5,B$12)</f>
        <v>Yes</v>
      </c>
      <c r="C13" s="22" t="str">
        <f>CONCATENATE(C$4,C$5,C$12)</f>
        <v>Yes</v>
      </c>
      <c r="D13" s="22" t="str">
        <f>CONCATENATE(D$4,D$5,D$12)</f>
        <v>Yes</v>
      </c>
      <c r="E13" s="22" t="str">
        <f>CONCATENATE(E$4,E$5,E$12)</f>
        <v>Yes</v>
      </c>
      <c r="F13" s="22" t="str">
        <f>CONCATENATE(F$4,F$5,F$12)</f>
        <v>Yes</v>
      </c>
      <c r="G13" s="36"/>
      <c r="H13" s="41" t="s">
        <v>65</v>
      </c>
      <c r="I13" s="43" t="s">
        <v>78</v>
      </c>
    </row>
    <row r="14" spans="1:9" x14ac:dyDescent="0.25">
      <c r="A14" s="4" t="s">
        <v>28</v>
      </c>
      <c r="B14" s="23">
        <f>SUMIFS('For Office Use Only'!$E$2:$E$55,'For Office Use Only'!$D$2:$D$55,B13)</f>
        <v>0</v>
      </c>
      <c r="C14" s="23">
        <f>SUMIFS('For Office Use Only'!$E$2:$E$55,'For Office Use Only'!$D$2:$D$55,C13)</f>
        <v>0</v>
      </c>
      <c r="D14" s="23">
        <f>SUMIFS('For Office Use Only'!$E$2:$E$55,'For Office Use Only'!$D$2:$D$55,D13)</f>
        <v>0</v>
      </c>
      <c r="E14" s="23">
        <f>SUMIFS('For Office Use Only'!$E$2:$E$55,'For Office Use Only'!$D$2:$D$55,E13)</f>
        <v>0</v>
      </c>
      <c r="F14" s="23">
        <f>SUMIFS('For Office Use Only'!$E$2:$E$55,'For Office Use Only'!$D$2:$D$55,F13)</f>
        <v>0</v>
      </c>
      <c r="G14" s="36"/>
      <c r="H14" s="41" t="s">
        <v>66</v>
      </c>
      <c r="I14" s="43" t="s">
        <v>79</v>
      </c>
    </row>
    <row r="15" spans="1:9" x14ac:dyDescent="0.25">
      <c r="A15" s="4" t="s">
        <v>29</v>
      </c>
      <c r="B15" s="23">
        <f>SUMIFS('For Office Use Only'!$F$1:$F$55,'For Office Use Only'!$D$1:$D$55,B$13)</f>
        <v>0</v>
      </c>
      <c r="C15" s="23">
        <f>SUMIFS('For Office Use Only'!$F$1:$F$55,'For Office Use Only'!$D$1:$D$55,C$13)</f>
        <v>0</v>
      </c>
      <c r="D15" s="23">
        <f>SUMIFS('For Office Use Only'!$F$1:$F$55,'For Office Use Only'!$D$1:$D$55,D$13)</f>
        <v>0</v>
      </c>
      <c r="E15" s="23">
        <f>SUMIFS('For Office Use Only'!$F$1:$F$55,'For Office Use Only'!$D$1:$D$55,E$13)</f>
        <v>0</v>
      </c>
      <c r="F15" s="23">
        <f>SUMIFS('For Office Use Only'!$F$1:$F$55,'For Office Use Only'!$D$1:$D$55,F$13)</f>
        <v>0</v>
      </c>
      <c r="G15" s="36"/>
      <c r="H15" s="43" t="s">
        <v>67</v>
      </c>
      <c r="I15" s="43" t="s">
        <v>80</v>
      </c>
    </row>
    <row r="16" spans="1:9" x14ac:dyDescent="0.25">
      <c r="A16" s="5" t="s">
        <v>30</v>
      </c>
      <c r="B16" s="24"/>
      <c r="C16" s="30"/>
      <c r="D16" s="30"/>
      <c r="E16" s="30"/>
      <c r="F16" s="30"/>
      <c r="G16" s="36"/>
      <c r="H16" s="41" t="s">
        <v>68</v>
      </c>
      <c r="I16" s="43" t="s">
        <v>81</v>
      </c>
    </row>
    <row r="17" spans="1:9" x14ac:dyDescent="0.25">
      <c r="A17" s="4" t="s">
        <v>31</v>
      </c>
      <c r="B17" s="25">
        <f>B11*B14</f>
        <v>0</v>
      </c>
      <c r="C17" s="25">
        <f>C11*C14</f>
        <v>0</v>
      </c>
      <c r="D17" s="25">
        <f>D11*D14</f>
        <v>0</v>
      </c>
      <c r="E17" s="25">
        <f>E11*E14</f>
        <v>0</v>
      </c>
      <c r="F17" s="25">
        <f>F11*F14</f>
        <v>0</v>
      </c>
      <c r="G17" s="36"/>
      <c r="H17" s="41" t="s">
        <v>69</v>
      </c>
      <c r="I17" s="43" t="s">
        <v>82</v>
      </c>
    </row>
    <row r="18" spans="1:9" x14ac:dyDescent="0.25">
      <c r="A18" s="6" t="s">
        <v>32</v>
      </c>
      <c r="B18" s="26">
        <f>IF((B9-B17)&lt;0,0,B9-B17)</f>
        <v>0</v>
      </c>
      <c r="C18" s="26">
        <f>IF((C9-C17)&lt;0,0,C9-C17)</f>
        <v>0</v>
      </c>
      <c r="D18" s="26">
        <f>IF((D9-D17)&lt;0,0,D9-D17)</f>
        <v>0</v>
      </c>
      <c r="E18" s="26">
        <f>IF((E9-E17)&lt;0,0,E9-E17)</f>
        <v>0</v>
      </c>
      <c r="F18" s="26">
        <f>IF((F9-F17)&lt;0,0,F9-F17)</f>
        <v>0</v>
      </c>
      <c r="G18" s="36"/>
      <c r="H18" s="15"/>
      <c r="I18" s="15"/>
    </row>
    <row r="19" spans="1:9" ht="30" x14ac:dyDescent="0.25">
      <c r="A19" s="7" t="s">
        <v>33</v>
      </c>
      <c r="B19" s="26">
        <f>IF(B18&gt;0, (B18*0.3333)+B17, B9)</f>
        <v>0</v>
      </c>
      <c r="C19" s="26">
        <f>IF(C18&gt;0, (C18*0.3333)+C17, C9)</f>
        <v>0</v>
      </c>
      <c r="D19" s="26">
        <f>IF(D18&gt;0, (D18*0.3333)+D17, D9)</f>
        <v>0</v>
      </c>
      <c r="E19" s="26">
        <f>IF(E18&gt;0, (E18*0.3333)+E17, E9)</f>
        <v>0</v>
      </c>
      <c r="F19" s="26">
        <f>IF(F18&gt;0, (F18*0.3333)+F17, F9)</f>
        <v>0</v>
      </c>
      <c r="G19" s="36"/>
      <c r="H19" s="15"/>
      <c r="I19" s="15"/>
    </row>
    <row r="20" spans="1:9" ht="45" x14ac:dyDescent="0.25">
      <c r="A20" s="8" t="s">
        <v>34</v>
      </c>
      <c r="B20" s="27"/>
      <c r="C20" s="27"/>
      <c r="D20" s="27"/>
      <c r="E20" s="27"/>
      <c r="F20" s="27"/>
      <c r="G20" s="36"/>
      <c r="H20" s="15"/>
      <c r="I20" s="15"/>
    </row>
    <row r="21" spans="1:9" x14ac:dyDescent="0.25">
      <c r="A21" s="9" t="s">
        <v>35</v>
      </c>
      <c r="B21" s="27">
        <f>B9-B19</f>
        <v>0</v>
      </c>
      <c r="C21" s="27">
        <f>C9-C19</f>
        <v>0</v>
      </c>
      <c r="D21" s="27">
        <f>D9-D19</f>
        <v>0</v>
      </c>
      <c r="E21" s="27">
        <f>E9-E19</f>
        <v>0</v>
      </c>
      <c r="F21" s="27">
        <f>F9-F19</f>
        <v>0</v>
      </c>
      <c r="G21" s="36"/>
      <c r="H21" s="15"/>
      <c r="I21" s="15"/>
    </row>
    <row r="22" spans="1:9" x14ac:dyDescent="0.25">
      <c r="A22" s="6" t="s">
        <v>36</v>
      </c>
      <c r="B22" s="26">
        <f>B9-B10</f>
        <v>0</v>
      </c>
      <c r="C22" s="26">
        <f>C9-C10</f>
        <v>0</v>
      </c>
      <c r="D22" s="26">
        <f>D9-D10</f>
        <v>0</v>
      </c>
      <c r="E22" s="26">
        <f>E9-E10</f>
        <v>0</v>
      </c>
      <c r="F22" s="26">
        <f>F9-F10</f>
        <v>0</v>
      </c>
      <c r="G22" s="36"/>
      <c r="H22" s="15"/>
      <c r="I22" s="15"/>
    </row>
    <row r="23" spans="1:9" x14ac:dyDescent="0.25">
      <c r="A23" s="10" t="s">
        <v>37</v>
      </c>
      <c r="B23" s="26">
        <f>IF(B10&gt;B18, B18*0.5, B10*0.5)</f>
        <v>0</v>
      </c>
      <c r="C23" s="26">
        <f>IF(C10&gt;C18, C18*0.5, C10*0.5)</f>
        <v>0</v>
      </c>
      <c r="D23" s="26">
        <f>IF(D10&gt;D18, D18*0.5, D10*0.5)</f>
        <v>0</v>
      </c>
      <c r="E23" s="26">
        <f>IF(E10&gt;E18, E18*0.5, E10*0.5)</f>
        <v>0</v>
      </c>
      <c r="F23" s="26">
        <f>IF(F10&gt;F18, F18*0.5, F10*0.5)</f>
        <v>0</v>
      </c>
      <c r="G23" s="36"/>
      <c r="H23" s="15"/>
      <c r="I23" s="15"/>
    </row>
    <row r="24" spans="1:9" ht="30" x14ac:dyDescent="0.25">
      <c r="A24" s="11" t="s">
        <v>38</v>
      </c>
      <c r="B24" s="28"/>
      <c r="C24" s="28"/>
      <c r="D24" s="28"/>
      <c r="E24" s="28"/>
      <c r="F24" s="28"/>
      <c r="G24" s="36"/>
      <c r="H24" s="15"/>
      <c r="I24" s="15"/>
    </row>
    <row r="25" spans="1:9" x14ac:dyDescent="0.25">
      <c r="A25" s="6" t="s">
        <v>39</v>
      </c>
      <c r="B25" s="26">
        <f>IF(B10&gt;B18,0,(B18-B10))</f>
        <v>0</v>
      </c>
      <c r="C25" s="26">
        <f>IF(C10&gt;C18,0,(C18-C10))</f>
        <v>0</v>
      </c>
      <c r="D25" s="31">
        <f>IF(D10&gt;D18,0,(D18-D10))</f>
        <v>0</v>
      </c>
      <c r="E25" s="26">
        <f>IF(E10&gt;E18,0,(E18-E10))</f>
        <v>0</v>
      </c>
      <c r="F25" s="33">
        <f>IF(F10&gt;F18,0,(F18-F10))</f>
        <v>0</v>
      </c>
      <c r="G25" s="36"/>
      <c r="H25" s="15"/>
      <c r="I25" s="15"/>
    </row>
    <row r="26" spans="1:9" ht="30" x14ac:dyDescent="0.25">
      <c r="A26" s="12" t="s">
        <v>40</v>
      </c>
      <c r="B26" s="28"/>
      <c r="C26" s="28"/>
      <c r="D26" s="32"/>
      <c r="E26" s="28"/>
      <c r="F26" s="34"/>
      <c r="G26" s="36"/>
      <c r="H26" s="15"/>
      <c r="I26" s="15"/>
    </row>
    <row r="27" spans="1:9" x14ac:dyDescent="0.25">
      <c r="A27" s="10" t="s">
        <v>41</v>
      </c>
      <c r="B27" s="26">
        <f>IF(B10&lt;B18, 0, ((B10-B18)*2))</f>
        <v>0</v>
      </c>
      <c r="C27" s="26">
        <f>IF(C10&lt;C18, 0, ((C10-C18)*2))</f>
        <v>0</v>
      </c>
      <c r="D27" s="26">
        <f>IF(D10&lt;D18, 0, ((D10-D18)*2))</f>
        <v>0</v>
      </c>
      <c r="E27" s="26">
        <f>IF(E10&lt;E18, 0, ((E10-E18)*2))</f>
        <v>0</v>
      </c>
      <c r="F27" s="33">
        <f>IF(F10&lt;F18, 0, ((F10-F18)*2))</f>
        <v>0</v>
      </c>
      <c r="G27" s="36"/>
      <c r="H27" s="15"/>
      <c r="I27" s="15"/>
    </row>
    <row r="28" spans="1:9" ht="30" x14ac:dyDescent="0.25">
      <c r="A28" s="13" t="s">
        <v>42</v>
      </c>
      <c r="B28" s="27"/>
      <c r="C28" s="27"/>
      <c r="D28" s="27"/>
      <c r="E28" s="27"/>
      <c r="F28" s="35"/>
      <c r="G28" s="36"/>
      <c r="H28" s="15"/>
      <c r="I28" s="15"/>
    </row>
    <row r="29" spans="1:9" x14ac:dyDescent="0.25">
      <c r="A29" s="9" t="s">
        <v>43</v>
      </c>
      <c r="B29" s="27">
        <f>IF((B23+B27-B25)&lt;0,0,B23+B27-B25)</f>
        <v>0</v>
      </c>
      <c r="C29" s="27">
        <f>IF((C23+C27-C25)&lt;0,0,C23+C27-C25)</f>
        <v>0</v>
      </c>
      <c r="D29" s="27">
        <f>IF((D23+D27-D25)&lt;0,0,D23+D27-D25)</f>
        <v>0</v>
      </c>
      <c r="E29" s="27">
        <f>IF((E23+E27-E25)&lt;0,0,E23+E27-E25)</f>
        <v>0</v>
      </c>
      <c r="F29" s="27">
        <f>IF((F23+F27-F25)&lt;0,0,F23+F27-F25)</f>
        <v>0</v>
      </c>
      <c r="G29" s="36"/>
      <c r="H29" s="15"/>
      <c r="I29" s="15"/>
    </row>
    <row r="30" spans="1:9" x14ac:dyDescent="0.25">
      <c r="A30" s="7" t="s">
        <v>44</v>
      </c>
      <c r="B30" s="26">
        <f>B11*B15</f>
        <v>0</v>
      </c>
      <c r="C30" s="26">
        <f>C11*C15</f>
        <v>0</v>
      </c>
      <c r="D30" s="26">
        <f>D11*D15</f>
        <v>0</v>
      </c>
      <c r="E30" s="26">
        <f>E11*E15</f>
        <v>0</v>
      </c>
      <c r="F30" s="26">
        <f>F11*F15</f>
        <v>0</v>
      </c>
      <c r="G30" s="36"/>
      <c r="H30" s="15"/>
      <c r="I30" s="15"/>
    </row>
    <row r="31" spans="1:9" x14ac:dyDescent="0.25">
      <c r="A31" s="6" t="s">
        <v>45</v>
      </c>
      <c r="B31" s="26">
        <f>IF(B9&lt;B30,B30-B9,0)</f>
        <v>0</v>
      </c>
      <c r="C31" s="26">
        <f>IF(C9&lt;C30,C30-C9,0)</f>
        <v>0</v>
      </c>
      <c r="D31" s="26">
        <f>IF(D9&lt;D30,D30-D9,0)</f>
        <v>0</v>
      </c>
      <c r="E31" s="26">
        <f>IF(E9&lt;E30,E30-E9,0)</f>
        <v>0</v>
      </c>
      <c r="F31" s="26">
        <f>IF(F9&lt;F30,F30-F9,0)</f>
        <v>0</v>
      </c>
      <c r="G31" s="36"/>
      <c r="H31" s="15"/>
      <c r="I31" s="15"/>
    </row>
    <row r="32" spans="1:9" ht="30" x14ac:dyDescent="0.25">
      <c r="A32" s="8" t="s">
        <v>46</v>
      </c>
      <c r="B32" s="27"/>
      <c r="C32" s="27"/>
      <c r="D32" s="27"/>
      <c r="E32" s="27"/>
      <c r="F32" s="27"/>
      <c r="G32" s="39" t="s">
        <v>54</v>
      </c>
      <c r="H32" s="15"/>
      <c r="I32" s="15"/>
    </row>
    <row r="33" spans="1:9" x14ac:dyDescent="0.25">
      <c r="A33" s="14" t="s">
        <v>47</v>
      </c>
      <c r="B33" s="29">
        <f>B29+B31</f>
        <v>0</v>
      </c>
      <c r="C33" s="29">
        <f>C29+C31</f>
        <v>0</v>
      </c>
      <c r="D33" s="29">
        <f>D29+D31</f>
        <v>0</v>
      </c>
      <c r="E33" s="29">
        <f>E29+E31</f>
        <v>0</v>
      </c>
      <c r="F33" s="29">
        <f>F29+F31</f>
        <v>0</v>
      </c>
      <c r="G33" s="40">
        <f>B33+C33+D33+E33+F33</f>
        <v>0</v>
      </c>
      <c r="H33" s="15"/>
      <c r="I33" s="15"/>
    </row>
    <row r="34" spans="1:9" ht="15" customHeight="1" x14ac:dyDescent="0.25">
      <c r="A34" s="15"/>
      <c r="B34" s="15"/>
      <c r="C34" s="15"/>
      <c r="D34" s="15"/>
      <c r="E34" s="15"/>
      <c r="F34" s="15"/>
      <c r="G34" s="77" t="s">
        <v>55</v>
      </c>
      <c r="H34" s="77"/>
      <c r="I34" s="15"/>
    </row>
    <row r="35" spans="1:9" ht="30.75" customHeight="1" x14ac:dyDescent="0.25">
      <c r="A35" s="15"/>
      <c r="B35" s="15"/>
      <c r="C35" s="15"/>
      <c r="D35" s="15"/>
      <c r="E35" s="15"/>
      <c r="F35" s="15"/>
      <c r="G35" s="77"/>
      <c r="H35" s="77"/>
      <c r="I35" s="15"/>
    </row>
    <row r="36" spans="1:9" x14ac:dyDescent="0.25">
      <c r="A36" s="15"/>
      <c r="B36" s="15"/>
      <c r="C36" s="15"/>
      <c r="D36" s="15"/>
      <c r="E36" s="15"/>
      <c r="F36" s="15"/>
      <c r="G36" s="57"/>
      <c r="H36" s="57"/>
      <c r="I36" s="15"/>
    </row>
    <row r="37" spans="1:9" ht="26.25" x14ac:dyDescent="0.4">
      <c r="A37" s="74" t="s">
        <v>84</v>
      </c>
      <c r="B37" s="75"/>
      <c r="C37" s="75"/>
      <c r="D37" s="75"/>
      <c r="E37" s="75"/>
      <c r="F37" s="76"/>
      <c r="G37" s="15"/>
      <c r="H37" s="15"/>
      <c r="I37" s="15"/>
    </row>
    <row r="38" spans="1:9" x14ac:dyDescent="0.25">
      <c r="A38" s="1" t="s">
        <v>16</v>
      </c>
      <c r="B38" s="16" t="s">
        <v>48</v>
      </c>
      <c r="C38" s="16" t="s">
        <v>49</v>
      </c>
      <c r="D38" s="16" t="s">
        <v>50</v>
      </c>
      <c r="E38" s="16" t="s">
        <v>51</v>
      </c>
      <c r="F38" s="16" t="s">
        <v>52</v>
      </c>
      <c r="G38" s="15"/>
      <c r="H38" s="15"/>
      <c r="I38" s="15"/>
    </row>
    <row r="39" spans="1:9" x14ac:dyDescent="0.25">
      <c r="A39" s="2" t="s">
        <v>17</v>
      </c>
      <c r="B39" s="17"/>
      <c r="C39" s="17"/>
      <c r="D39" s="17"/>
      <c r="E39" s="17"/>
      <c r="F39" s="17"/>
      <c r="G39" s="15"/>
      <c r="H39" s="15"/>
      <c r="I39" s="15"/>
    </row>
    <row r="40" spans="1:9" x14ac:dyDescent="0.25">
      <c r="A40" s="3" t="s">
        <v>18</v>
      </c>
      <c r="B40" s="44">
        <f t="shared" ref="B40:F41" si="1">B4</f>
        <v>0</v>
      </c>
      <c r="C40" s="44">
        <f t="shared" si="1"/>
        <v>0</v>
      </c>
      <c r="D40" s="44">
        <f t="shared" si="1"/>
        <v>0</v>
      </c>
      <c r="E40" s="44">
        <f t="shared" si="1"/>
        <v>0</v>
      </c>
      <c r="F40" s="44">
        <f t="shared" si="1"/>
        <v>0</v>
      </c>
      <c r="G40" s="36"/>
      <c r="H40" s="15"/>
      <c r="I40" s="15"/>
    </row>
    <row r="41" spans="1:9" x14ac:dyDescent="0.25">
      <c r="A41" s="3" t="s">
        <v>19</v>
      </c>
      <c r="B41" s="44">
        <f t="shared" si="1"/>
        <v>0</v>
      </c>
      <c r="C41" s="44">
        <f t="shared" si="1"/>
        <v>0</v>
      </c>
      <c r="D41" s="44">
        <f t="shared" si="1"/>
        <v>0</v>
      </c>
      <c r="E41" s="44">
        <f t="shared" si="1"/>
        <v>0</v>
      </c>
      <c r="F41" s="44">
        <f t="shared" si="1"/>
        <v>0</v>
      </c>
      <c r="G41" s="36"/>
      <c r="H41" s="15"/>
      <c r="I41" s="15"/>
    </row>
    <row r="42" spans="1:9" x14ac:dyDescent="0.25">
      <c r="A42" s="3" t="s">
        <v>85</v>
      </c>
      <c r="B42" s="45">
        <f t="shared" ref="B42:F46" si="2">B6/43560</f>
        <v>0</v>
      </c>
      <c r="C42" s="45">
        <f t="shared" si="2"/>
        <v>0</v>
      </c>
      <c r="D42" s="45">
        <f t="shared" si="2"/>
        <v>0</v>
      </c>
      <c r="E42" s="45">
        <f t="shared" si="2"/>
        <v>0</v>
      </c>
      <c r="F42" s="45">
        <f t="shared" si="2"/>
        <v>0</v>
      </c>
      <c r="G42" s="36"/>
      <c r="H42" s="15"/>
      <c r="I42" s="15"/>
    </row>
    <row r="43" spans="1:9" x14ac:dyDescent="0.25">
      <c r="A43" s="3" t="s">
        <v>21</v>
      </c>
      <c r="B43" s="45">
        <f t="shared" si="2"/>
        <v>0</v>
      </c>
      <c r="C43" s="45">
        <f t="shared" si="2"/>
        <v>0</v>
      </c>
      <c r="D43" s="45">
        <f t="shared" si="2"/>
        <v>0</v>
      </c>
      <c r="E43" s="45">
        <f t="shared" si="2"/>
        <v>0</v>
      </c>
      <c r="F43" s="45">
        <f t="shared" si="2"/>
        <v>0</v>
      </c>
      <c r="G43" s="36"/>
      <c r="H43" s="15"/>
      <c r="I43" s="15"/>
    </row>
    <row r="44" spans="1:9" x14ac:dyDescent="0.25">
      <c r="A44" s="3" t="s">
        <v>22</v>
      </c>
      <c r="B44" s="45">
        <f t="shared" si="2"/>
        <v>0</v>
      </c>
      <c r="C44" s="45">
        <f t="shared" si="2"/>
        <v>0</v>
      </c>
      <c r="D44" s="45">
        <f t="shared" si="2"/>
        <v>0</v>
      </c>
      <c r="E44" s="45">
        <f t="shared" si="2"/>
        <v>0</v>
      </c>
      <c r="F44" s="45">
        <f t="shared" si="2"/>
        <v>0</v>
      </c>
      <c r="G44" s="36"/>
      <c r="H44" s="15"/>
      <c r="I44" s="15"/>
    </row>
    <row r="45" spans="1:9" x14ac:dyDescent="0.25">
      <c r="A45" s="3" t="s">
        <v>86</v>
      </c>
      <c r="B45" s="45">
        <f t="shared" si="2"/>
        <v>0</v>
      </c>
      <c r="C45" s="45">
        <f t="shared" si="2"/>
        <v>0</v>
      </c>
      <c r="D45" s="45">
        <f t="shared" si="2"/>
        <v>0</v>
      </c>
      <c r="E45" s="45">
        <f t="shared" si="2"/>
        <v>0</v>
      </c>
      <c r="F45" s="45">
        <f t="shared" si="2"/>
        <v>0</v>
      </c>
      <c r="G45" s="36"/>
      <c r="H45" s="15"/>
      <c r="I45" s="15"/>
    </row>
    <row r="46" spans="1:9" x14ac:dyDescent="0.25">
      <c r="A46" s="3" t="s">
        <v>87</v>
      </c>
      <c r="B46" s="45">
        <f t="shared" si="2"/>
        <v>0</v>
      </c>
      <c r="C46" s="45">
        <f t="shared" si="2"/>
        <v>0</v>
      </c>
      <c r="D46" s="45">
        <f t="shared" si="2"/>
        <v>0</v>
      </c>
      <c r="E46" s="45">
        <f t="shared" si="2"/>
        <v>0</v>
      </c>
      <c r="F46" s="45">
        <f t="shared" si="2"/>
        <v>0</v>
      </c>
      <c r="G46" s="37" t="s">
        <v>53</v>
      </c>
      <c r="H46" s="15"/>
      <c r="I46" s="15"/>
    </row>
    <row r="47" spans="1:9" x14ac:dyDescent="0.25">
      <c r="A47" s="4" t="s">
        <v>88</v>
      </c>
      <c r="B47" s="45">
        <f>B42-B43-B44</f>
        <v>0</v>
      </c>
      <c r="C47" s="45">
        <f>C42-C43-C44</f>
        <v>0</v>
      </c>
      <c r="D47" s="45">
        <f>D42-D43-D44</f>
        <v>0</v>
      </c>
      <c r="E47" s="45">
        <v>0</v>
      </c>
      <c r="F47" s="45">
        <f>F42-F43-F44</f>
        <v>0</v>
      </c>
      <c r="G47" s="38">
        <f>B47+C47+D47+E47+F47</f>
        <v>0</v>
      </c>
      <c r="H47" s="15"/>
      <c r="I47" s="15"/>
    </row>
    <row r="48" spans="1:9" x14ac:dyDescent="0.25">
      <c r="A48" s="4" t="s">
        <v>26</v>
      </c>
      <c r="B48" s="21" t="str">
        <f>IF($G$47&lt;=5,"Yes","No")</f>
        <v>Yes</v>
      </c>
      <c r="C48" s="21" t="str">
        <f t="shared" ref="C48:F48" si="3">IF($G$47&lt;=5,"Yes","No")</f>
        <v>Yes</v>
      </c>
      <c r="D48" s="21" t="str">
        <f t="shared" si="3"/>
        <v>Yes</v>
      </c>
      <c r="E48" s="21" t="str">
        <f t="shared" si="3"/>
        <v>Yes</v>
      </c>
      <c r="F48" s="21" t="str">
        <f t="shared" si="3"/>
        <v>Yes</v>
      </c>
      <c r="G48" s="36"/>
      <c r="H48" s="15"/>
      <c r="I48" s="15"/>
    </row>
    <row r="49" spans="1:9" x14ac:dyDescent="0.25">
      <c r="A49" s="4" t="s">
        <v>27</v>
      </c>
      <c r="B49" s="22" t="str">
        <f>CONCATENATE(B$4,B$5,B$12)</f>
        <v>Yes</v>
      </c>
      <c r="C49" s="22" t="str">
        <f>CONCATENATE(C$4,C$5,C$12)</f>
        <v>Yes</v>
      </c>
      <c r="D49" s="22" t="str">
        <f>CONCATENATE(D$4,D$5,D$12)</f>
        <v>Yes</v>
      </c>
      <c r="E49" s="22" t="str">
        <f>CONCATENATE(E$4,E$5,E$12)</f>
        <v>Yes</v>
      </c>
      <c r="F49" s="22" t="str">
        <f>CONCATENATE(F$4,F$5,F$12)</f>
        <v>Yes</v>
      </c>
      <c r="G49" s="36"/>
      <c r="H49" s="15"/>
      <c r="I49" s="15"/>
    </row>
    <row r="50" spans="1:9" x14ac:dyDescent="0.25">
      <c r="A50" s="4" t="s">
        <v>28</v>
      </c>
      <c r="B50" s="23">
        <f>SUMIFS('For Office Use Only'!$E$2:$E$55,'For Office Use Only'!$D$2:$D$55,B49)</f>
        <v>0</v>
      </c>
      <c r="C50" s="23">
        <f>SUMIFS('For Office Use Only'!$E$2:$E$55,'For Office Use Only'!$D$2:$D$55,C49)</f>
        <v>0</v>
      </c>
      <c r="D50" s="23">
        <f>SUMIFS('For Office Use Only'!$E$2:$E$55,'For Office Use Only'!$D$2:$D$55,D49)</f>
        <v>0</v>
      </c>
      <c r="E50" s="23">
        <f>SUMIFS('For Office Use Only'!$E$2:$E$55,'For Office Use Only'!$D$2:$D$55,E49)</f>
        <v>0</v>
      </c>
      <c r="F50" s="23">
        <f>SUMIFS('For Office Use Only'!$E$2:$E$55,'For Office Use Only'!$D$2:$D$55,F49)</f>
        <v>0</v>
      </c>
      <c r="G50" s="36"/>
      <c r="H50" s="15"/>
      <c r="I50" s="15"/>
    </row>
    <row r="51" spans="1:9" x14ac:dyDescent="0.25">
      <c r="A51" s="4" t="s">
        <v>29</v>
      </c>
      <c r="B51" s="23">
        <f>SUMIFS('For Office Use Only'!$F$1:$F$55,'For Office Use Only'!$D$1:$D$55,B$13)</f>
        <v>0</v>
      </c>
      <c r="C51" s="23">
        <f>SUMIFS('For Office Use Only'!$F$1:$F$55,'For Office Use Only'!$D$1:$D$55,C$13)</f>
        <v>0</v>
      </c>
      <c r="D51" s="23">
        <f>SUMIFS('For Office Use Only'!$F$1:$F$55,'For Office Use Only'!$D$1:$D$55,D$13)</f>
        <v>0</v>
      </c>
      <c r="E51" s="23">
        <f>SUMIFS('For Office Use Only'!$F$1:$F$55,'For Office Use Only'!$D$1:$D$55,E$13)</f>
        <v>0</v>
      </c>
      <c r="F51" s="23">
        <f>SUMIFS('For Office Use Only'!$F$1:$F$55,'For Office Use Only'!$D$1:$D$55,F$13)</f>
        <v>0</v>
      </c>
      <c r="G51" s="36"/>
      <c r="H51" s="15"/>
      <c r="I51" s="15"/>
    </row>
    <row r="52" spans="1:9" x14ac:dyDescent="0.25">
      <c r="A52" s="5" t="s">
        <v>30</v>
      </c>
      <c r="B52" s="24"/>
      <c r="C52" s="30"/>
      <c r="D52" s="30"/>
      <c r="E52" s="30"/>
      <c r="F52" s="30"/>
      <c r="G52" s="36"/>
      <c r="H52" s="15"/>
      <c r="I52" s="15"/>
    </row>
    <row r="53" spans="1:9" x14ac:dyDescent="0.25">
      <c r="A53" s="4" t="s">
        <v>31</v>
      </c>
      <c r="B53" s="46">
        <f>B47*B50</f>
        <v>0</v>
      </c>
      <c r="C53" s="46">
        <f>C47*C50</f>
        <v>0</v>
      </c>
      <c r="D53" s="46">
        <f>D47*D50</f>
        <v>0</v>
      </c>
      <c r="E53" s="46">
        <f>E47*E50</f>
        <v>0</v>
      </c>
      <c r="F53" s="46">
        <f>F47*F50</f>
        <v>0</v>
      </c>
      <c r="G53" s="36"/>
      <c r="H53" s="15"/>
      <c r="I53" s="15"/>
    </row>
    <row r="54" spans="1:9" x14ac:dyDescent="0.25">
      <c r="A54" s="6" t="s">
        <v>32</v>
      </c>
      <c r="B54" s="47">
        <f>IF((B45-B53)&lt;0,0,B45-B53)</f>
        <v>0</v>
      </c>
      <c r="C54" s="47">
        <f>IF((C45-C53)&lt;0,0,C45-C53)</f>
        <v>0</v>
      </c>
      <c r="D54" s="47">
        <f>IF((D45-D53)&lt;0,0,D45-D53)</f>
        <v>0</v>
      </c>
      <c r="E54" s="47">
        <f>IF((E45-E53)&lt;0,0,E45-E53)</f>
        <v>0</v>
      </c>
      <c r="F54" s="47">
        <f>IF((F45-F53)&lt;0,0,F45-F53)</f>
        <v>0</v>
      </c>
      <c r="G54" s="36"/>
      <c r="H54" s="15"/>
      <c r="I54" s="15"/>
    </row>
    <row r="55" spans="1:9" ht="30" x14ac:dyDescent="0.25">
      <c r="A55" s="7" t="s">
        <v>33</v>
      </c>
      <c r="B55" s="47">
        <f>IF(B54&gt;0, (B54*0.3333)+B53, B45)</f>
        <v>0</v>
      </c>
      <c r="C55" s="47">
        <f>IF(C54&gt;0, (C54*0.3333)+C53, C45)</f>
        <v>0</v>
      </c>
      <c r="D55" s="47">
        <f>IF(D54&gt;0, (D54*0.3333)+D53, D45)</f>
        <v>0</v>
      </c>
      <c r="E55" s="47">
        <f>IF(E54&gt;0, (E54*0.3333)+E53, E45)</f>
        <v>0</v>
      </c>
      <c r="F55" s="47">
        <f>IF(F54&gt;0, (F54*0.3333)+F53, F45)</f>
        <v>0</v>
      </c>
      <c r="G55" s="36"/>
      <c r="H55" s="15"/>
      <c r="I55" s="15"/>
    </row>
    <row r="56" spans="1:9" ht="45" x14ac:dyDescent="0.25">
      <c r="A56" s="8" t="s">
        <v>34</v>
      </c>
      <c r="B56" s="48"/>
      <c r="C56" s="48"/>
      <c r="D56" s="48"/>
      <c r="E56" s="48"/>
      <c r="F56" s="48"/>
      <c r="G56" s="36"/>
      <c r="H56" s="15"/>
      <c r="I56" s="15"/>
    </row>
    <row r="57" spans="1:9" x14ac:dyDescent="0.25">
      <c r="A57" s="9" t="s">
        <v>35</v>
      </c>
      <c r="B57" s="48">
        <f>B45-B55</f>
        <v>0</v>
      </c>
      <c r="C57" s="48">
        <f>C45-C55</f>
        <v>0</v>
      </c>
      <c r="D57" s="48">
        <f>D45-D55</f>
        <v>0</v>
      </c>
      <c r="E57" s="48">
        <f>E45-E55</f>
        <v>0</v>
      </c>
      <c r="F57" s="48">
        <f>F45-F55</f>
        <v>0</v>
      </c>
      <c r="G57" s="36"/>
      <c r="H57" s="15"/>
      <c r="I57" s="15"/>
    </row>
    <row r="58" spans="1:9" x14ac:dyDescent="0.25">
      <c r="A58" s="6" t="s">
        <v>36</v>
      </c>
      <c r="B58" s="47">
        <f>B45-B46</f>
        <v>0</v>
      </c>
      <c r="C58" s="47">
        <f>C45-C46</f>
        <v>0</v>
      </c>
      <c r="D58" s="47">
        <f>D45-D46</f>
        <v>0</v>
      </c>
      <c r="E58" s="47">
        <f>E45-E46</f>
        <v>0</v>
      </c>
      <c r="F58" s="47">
        <f>F45-F46</f>
        <v>0</v>
      </c>
      <c r="G58" s="36"/>
      <c r="H58" s="15"/>
      <c r="I58" s="15"/>
    </row>
    <row r="59" spans="1:9" x14ac:dyDescent="0.25">
      <c r="A59" s="10" t="s">
        <v>37</v>
      </c>
      <c r="B59" s="47">
        <f>IF(B46&gt;B54, B54*0.5, B46*0.5)</f>
        <v>0</v>
      </c>
      <c r="C59" s="47">
        <f>IF(C46&gt;C54, C54*0.5, C46*0.5)</f>
        <v>0</v>
      </c>
      <c r="D59" s="47">
        <f>IF(D46&gt;D54, D54*0.5, D46*0.5)</f>
        <v>0</v>
      </c>
      <c r="E59" s="47">
        <f>IF(E46&gt;E54, E54*0.5, E46*0.5)</f>
        <v>0</v>
      </c>
      <c r="F59" s="47">
        <f>IF(F46&gt;F54, F54*0.5, F46*0.5)</f>
        <v>0</v>
      </c>
      <c r="G59" s="36"/>
      <c r="H59" s="15"/>
      <c r="I59" s="15"/>
    </row>
    <row r="60" spans="1:9" ht="30" x14ac:dyDescent="0.25">
      <c r="A60" s="11" t="s">
        <v>38</v>
      </c>
      <c r="B60" s="49"/>
      <c r="C60" s="49"/>
      <c r="D60" s="49"/>
      <c r="E60" s="49"/>
      <c r="F60" s="49"/>
      <c r="G60" s="36"/>
      <c r="H60" s="15"/>
      <c r="I60" s="15"/>
    </row>
    <row r="61" spans="1:9" x14ac:dyDescent="0.25">
      <c r="A61" s="6" t="s">
        <v>39</v>
      </c>
      <c r="B61" s="47">
        <f>IF(B46&gt;B54,0,(B54-B46))</f>
        <v>0</v>
      </c>
      <c r="C61" s="47">
        <f>IF(C46&gt;C54,0,(C54-C46))</f>
        <v>0</v>
      </c>
      <c r="D61" s="50">
        <f>IF(D46&gt;D54,0,(D54-D46))</f>
        <v>0</v>
      </c>
      <c r="E61" s="47">
        <f>IF(E46&gt;E54,0,(E54-E46))</f>
        <v>0</v>
      </c>
      <c r="F61" s="51">
        <f>IF(F46&gt;F54,0,(F54-F46))</f>
        <v>0</v>
      </c>
      <c r="G61" s="36"/>
      <c r="H61" s="15"/>
      <c r="I61" s="15"/>
    </row>
    <row r="62" spans="1:9" ht="30" x14ac:dyDescent="0.25">
      <c r="A62" s="12" t="s">
        <v>40</v>
      </c>
      <c r="B62" s="49"/>
      <c r="C62" s="49"/>
      <c r="D62" s="52"/>
      <c r="E62" s="49"/>
      <c r="F62" s="53"/>
      <c r="G62" s="36"/>
      <c r="H62" s="15"/>
      <c r="I62" s="15"/>
    </row>
    <row r="63" spans="1:9" x14ac:dyDescent="0.25">
      <c r="A63" s="10" t="s">
        <v>41</v>
      </c>
      <c r="B63" s="47">
        <f>IF(B46&lt;B54, 0, ((B46-B54)*2))</f>
        <v>0</v>
      </c>
      <c r="C63" s="47">
        <f>IF(C46&lt;C54, 0, ((C46-C54)*2))</f>
        <v>0</v>
      </c>
      <c r="D63" s="47">
        <f>IF(D46&lt;D54, 0, ((D46-D54)*2))</f>
        <v>0</v>
      </c>
      <c r="E63" s="47">
        <f>IF(E46&lt;E54, 0, ((E46-E54)*2))</f>
        <v>0</v>
      </c>
      <c r="F63" s="51">
        <f>IF(F46&lt;F54, 0, ((F46-F54)*2))</f>
        <v>0</v>
      </c>
      <c r="G63" s="36"/>
      <c r="H63" s="15"/>
      <c r="I63" s="15"/>
    </row>
    <row r="64" spans="1:9" ht="30" x14ac:dyDescent="0.25">
      <c r="A64" s="13" t="s">
        <v>42</v>
      </c>
      <c r="B64" s="48"/>
      <c r="C64" s="48"/>
      <c r="D64" s="48"/>
      <c r="E64" s="48"/>
      <c r="F64" s="54"/>
      <c r="G64" s="36"/>
      <c r="H64" s="15"/>
      <c r="I64" s="15"/>
    </row>
    <row r="65" spans="1:9" x14ac:dyDescent="0.25">
      <c r="A65" s="9" t="s">
        <v>43</v>
      </c>
      <c r="B65" s="48">
        <f>IF((B59+B63-B61)&lt;0,0,B59+B63-B61)</f>
        <v>0</v>
      </c>
      <c r="C65" s="48">
        <f>IF((C59+C63-C61)&lt;0,0,C59+C63-C61)</f>
        <v>0</v>
      </c>
      <c r="D65" s="48">
        <f>IF((D59+D63-D61)&lt;0,0,D59+D63-D61)</f>
        <v>0</v>
      </c>
      <c r="E65" s="48">
        <f>IF((E59+E63-E61)&lt;0,0,E59+E63-E61)</f>
        <v>0</v>
      </c>
      <c r="F65" s="48">
        <f>IF((F59+F63-F61)&lt;0,0,F59+F63-F61)</f>
        <v>0</v>
      </c>
      <c r="G65" s="36"/>
      <c r="H65" s="15"/>
      <c r="I65" s="15"/>
    </row>
    <row r="66" spans="1:9" x14ac:dyDescent="0.25">
      <c r="A66" s="7" t="s">
        <v>44</v>
      </c>
      <c r="B66" s="47">
        <f>B47*B51</f>
        <v>0</v>
      </c>
      <c r="C66" s="47">
        <f>C47*C51</f>
        <v>0</v>
      </c>
      <c r="D66" s="47">
        <f>D47*D51</f>
        <v>0</v>
      </c>
      <c r="E66" s="47">
        <f>E47*E51</f>
        <v>0</v>
      </c>
      <c r="F66" s="47">
        <f>F47*F51</f>
        <v>0</v>
      </c>
      <c r="G66" s="36"/>
      <c r="H66" s="15"/>
      <c r="I66" s="15"/>
    </row>
    <row r="67" spans="1:9" x14ac:dyDescent="0.25">
      <c r="A67" s="6" t="s">
        <v>45</v>
      </c>
      <c r="B67" s="47">
        <f>IF(B45&lt;B66,B66-B45,0)</f>
        <v>0</v>
      </c>
      <c r="C67" s="47">
        <f>IF(C45&lt;C66,C66-C45,0)</f>
        <v>0</v>
      </c>
      <c r="D67" s="47">
        <f>IF(D45&lt;D66,D66-D45,0)</f>
        <v>0</v>
      </c>
      <c r="E67" s="47">
        <f>IF(E45&lt;E66,E66-E45,0)</f>
        <v>0</v>
      </c>
      <c r="F67" s="47">
        <f>IF(F45&lt;F66,F66-F45,0)</f>
        <v>0</v>
      </c>
      <c r="G67" s="36"/>
      <c r="H67" s="15"/>
      <c r="I67" s="15"/>
    </row>
    <row r="68" spans="1:9" ht="30" x14ac:dyDescent="0.25">
      <c r="A68" s="8" t="s">
        <v>46</v>
      </c>
      <c r="B68" s="48"/>
      <c r="C68" s="48"/>
      <c r="D68" s="48"/>
      <c r="E68" s="48"/>
      <c r="F68" s="48"/>
      <c r="G68" s="39" t="s">
        <v>89</v>
      </c>
      <c r="H68" s="15"/>
      <c r="I68" s="15"/>
    </row>
    <row r="69" spans="1:9" x14ac:dyDescent="0.25">
      <c r="A69" s="14" t="s">
        <v>47</v>
      </c>
      <c r="B69" s="55">
        <f>B65+B67</f>
        <v>0</v>
      </c>
      <c r="C69" s="55">
        <f>C65+C67</f>
        <v>0</v>
      </c>
      <c r="D69" s="55">
        <f>D65+D67</f>
        <v>0</v>
      </c>
      <c r="E69" s="55">
        <f>E65+E67</f>
        <v>0</v>
      </c>
      <c r="F69" s="55">
        <f>F65+F67</f>
        <v>0</v>
      </c>
      <c r="G69" s="56">
        <f>B69+C69+D69+E69+F69</f>
        <v>0</v>
      </c>
      <c r="H69" s="15"/>
      <c r="I69" s="15"/>
    </row>
    <row r="70" spans="1:9" ht="15" customHeight="1" x14ac:dyDescent="0.25">
      <c r="A70" s="15"/>
      <c r="B70" s="15"/>
      <c r="C70" s="15"/>
      <c r="D70" s="15"/>
      <c r="E70" s="15"/>
      <c r="F70" s="15"/>
      <c r="G70" s="73" t="s">
        <v>55</v>
      </c>
      <c r="H70" s="73"/>
      <c r="I70" s="15"/>
    </row>
    <row r="71" spans="1:9" ht="30.75" customHeight="1" x14ac:dyDescent="0.25">
      <c r="A71" s="15"/>
      <c r="B71" s="15"/>
      <c r="C71" s="15"/>
      <c r="D71" s="15"/>
      <c r="E71" s="15"/>
      <c r="F71" s="15"/>
      <c r="G71" s="73"/>
      <c r="H71" s="73"/>
      <c r="I71" s="15"/>
    </row>
    <row r="72" spans="1:9" x14ac:dyDescent="0.25">
      <c r="G72" s="58"/>
      <c r="H72" s="58"/>
    </row>
  </sheetData>
  <sheetProtection algorithmName="SHA-512" hashValue="mQmIipHCOTkf0nVQjbwdfIxuFKNBXhCmqi0Mp6TdxAY7q8rhkmagQifWzwTth4hItBsoEx7y0eUtNB67sUS+Sg==" saltValue="wlOKlxQZqMeh+jj69cr3Xg==" spinCount="100000" sheet="1" objects="1" scenarios="1" selectLockedCells="1"/>
  <mergeCells count="4">
    <mergeCell ref="G70:H71"/>
    <mergeCell ref="A1:F1"/>
    <mergeCell ref="G34:H35"/>
    <mergeCell ref="A37:F37"/>
  </mergeCells>
  <dataValidations count="2">
    <dataValidation type="list" allowBlank="1" showInputMessage="1" showErrorMessage="1" sqref="B5:F5">
      <formula1>$H$9:$H$18</formula1>
    </dataValidation>
    <dataValidation type="list" allowBlank="1" showInputMessage="1" showErrorMessage="1" sqref="B4:F4 B40:F41">
      <formula1>$H$2:$H$5</formula1>
    </dataValidation>
  </dataValidations>
  <hyperlinks>
    <hyperlink ref="H6" r:id="rId1" display="Anne Arundel County Land Use Viewer"/>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zoomScale="60" zoomScaleNormal="60" workbookViewId="0">
      <selection activeCell="D58" sqref="D58"/>
    </sheetView>
  </sheetViews>
  <sheetFormatPr defaultRowHeight="15" x14ac:dyDescent="0.25"/>
  <cols>
    <col min="1" max="1" width="25.7109375" bestFit="1" customWidth="1"/>
    <col min="4" max="4" width="45.5703125" customWidth="1"/>
  </cols>
  <sheetData>
    <row r="1" spans="1:6" x14ac:dyDescent="0.25">
      <c r="A1" s="59" t="s">
        <v>90</v>
      </c>
      <c r="B1" s="59" t="s">
        <v>60</v>
      </c>
      <c r="C1" s="59" t="s">
        <v>91</v>
      </c>
      <c r="D1" s="59" t="s">
        <v>92</v>
      </c>
      <c r="E1" s="59" t="s">
        <v>93</v>
      </c>
      <c r="F1" s="59"/>
    </row>
    <row r="2" spans="1:6" x14ac:dyDescent="0.25">
      <c r="A2" s="60" t="s">
        <v>57</v>
      </c>
      <c r="B2" s="60" t="s">
        <v>61</v>
      </c>
      <c r="C2" s="61" t="s">
        <v>83</v>
      </c>
      <c r="D2" s="60" t="s">
        <v>94</v>
      </c>
      <c r="E2" s="62">
        <v>0.5</v>
      </c>
      <c r="F2" s="62">
        <v>0.2</v>
      </c>
    </row>
    <row r="3" spans="1:6" x14ac:dyDescent="0.25">
      <c r="A3" s="60" t="s">
        <v>57</v>
      </c>
      <c r="B3" s="60" t="s">
        <v>62</v>
      </c>
      <c r="C3" s="61" t="s">
        <v>83</v>
      </c>
      <c r="D3" s="60" t="s">
        <v>95</v>
      </c>
      <c r="E3" s="62">
        <v>0.5</v>
      </c>
      <c r="F3" s="62">
        <v>0.2</v>
      </c>
    </row>
    <row r="4" spans="1:6" x14ac:dyDescent="0.25">
      <c r="A4" s="60" t="s">
        <v>57</v>
      </c>
      <c r="B4" s="60" t="s">
        <v>63</v>
      </c>
      <c r="C4" s="61" t="s">
        <v>83</v>
      </c>
      <c r="D4" s="60" t="s">
        <v>96</v>
      </c>
      <c r="E4" s="62">
        <v>0.2</v>
      </c>
      <c r="F4" s="62">
        <v>0.15</v>
      </c>
    </row>
    <row r="5" spans="1:6" x14ac:dyDescent="0.25">
      <c r="A5" s="60" t="s">
        <v>57</v>
      </c>
      <c r="B5" s="60" t="s">
        <v>64</v>
      </c>
      <c r="C5" s="61" t="s">
        <v>83</v>
      </c>
      <c r="D5" s="60" t="s">
        <v>97</v>
      </c>
      <c r="E5" s="62">
        <v>0.25</v>
      </c>
      <c r="F5" s="62">
        <v>0.2</v>
      </c>
    </row>
    <row r="6" spans="1:6" x14ac:dyDescent="0.25">
      <c r="A6" s="60" t="s">
        <v>57</v>
      </c>
      <c r="B6" s="60" t="s">
        <v>65</v>
      </c>
      <c r="C6" s="61" t="s">
        <v>83</v>
      </c>
      <c r="D6" s="60" t="s">
        <v>98</v>
      </c>
      <c r="E6" s="62">
        <v>0.2</v>
      </c>
      <c r="F6" s="62">
        <v>0.15</v>
      </c>
    </row>
    <row r="7" spans="1:6" x14ac:dyDescent="0.25">
      <c r="A7" s="60" t="s">
        <v>57</v>
      </c>
      <c r="B7" s="60" t="s">
        <v>66</v>
      </c>
      <c r="C7" s="61" t="s">
        <v>83</v>
      </c>
      <c r="D7" s="60" t="s">
        <v>99</v>
      </c>
      <c r="E7" s="62">
        <v>0.15</v>
      </c>
      <c r="F7" s="62">
        <v>0.15</v>
      </c>
    </row>
    <row r="8" spans="1:6" x14ac:dyDescent="0.25">
      <c r="A8" s="60" t="s">
        <v>57</v>
      </c>
      <c r="B8" s="60" t="s">
        <v>67</v>
      </c>
      <c r="C8" s="61" t="s">
        <v>83</v>
      </c>
      <c r="D8" s="60" t="s">
        <v>100</v>
      </c>
      <c r="E8" s="62">
        <v>0.15</v>
      </c>
      <c r="F8" s="62">
        <v>0.15</v>
      </c>
    </row>
    <row r="9" spans="1:6" x14ac:dyDescent="0.25">
      <c r="A9" s="60" t="s">
        <v>57</v>
      </c>
      <c r="B9" s="60" t="s">
        <v>68</v>
      </c>
      <c r="C9" s="61" t="s">
        <v>83</v>
      </c>
      <c r="D9" s="60" t="s">
        <v>101</v>
      </c>
      <c r="E9" s="62">
        <v>0.15</v>
      </c>
      <c r="F9" s="62">
        <v>0.15</v>
      </c>
    </row>
    <row r="10" spans="1:6" x14ac:dyDescent="0.25">
      <c r="A10" s="60" t="s">
        <v>57</v>
      </c>
      <c r="B10" s="60" t="s">
        <v>69</v>
      </c>
      <c r="C10" s="61" t="s">
        <v>83</v>
      </c>
      <c r="D10" s="60" t="s">
        <v>102</v>
      </c>
      <c r="E10" s="62">
        <v>0.15</v>
      </c>
      <c r="F10" s="62">
        <v>0.15</v>
      </c>
    </row>
    <row r="11" spans="1:6" x14ac:dyDescent="0.25">
      <c r="A11" s="60" t="s">
        <v>57</v>
      </c>
      <c r="B11" s="60" t="s">
        <v>61</v>
      </c>
      <c r="C11" s="61" t="s">
        <v>103</v>
      </c>
      <c r="D11" s="60" t="s">
        <v>104</v>
      </c>
      <c r="E11" s="62">
        <v>0.5</v>
      </c>
      <c r="F11" s="62">
        <v>0.2</v>
      </c>
    </row>
    <row r="12" spans="1:6" x14ac:dyDescent="0.25">
      <c r="A12" s="60" t="s">
        <v>57</v>
      </c>
      <c r="B12" s="60" t="s">
        <v>62</v>
      </c>
      <c r="C12" s="61" t="s">
        <v>103</v>
      </c>
      <c r="D12" s="60" t="s">
        <v>105</v>
      </c>
      <c r="E12" s="62">
        <v>0.5</v>
      </c>
      <c r="F12" s="62">
        <v>0.2</v>
      </c>
    </row>
    <row r="13" spans="1:6" x14ac:dyDescent="0.25">
      <c r="A13" s="60" t="s">
        <v>57</v>
      </c>
      <c r="B13" s="60" t="s">
        <v>63</v>
      </c>
      <c r="C13" s="61" t="s">
        <v>103</v>
      </c>
      <c r="D13" s="60" t="s">
        <v>106</v>
      </c>
      <c r="E13" s="62">
        <v>0.2</v>
      </c>
      <c r="F13" s="62">
        <v>0.15</v>
      </c>
    </row>
    <row r="14" spans="1:6" x14ac:dyDescent="0.25">
      <c r="A14" s="60" t="s">
        <v>57</v>
      </c>
      <c r="B14" s="60" t="s">
        <v>64</v>
      </c>
      <c r="C14" s="61" t="s">
        <v>103</v>
      </c>
      <c r="D14" s="60" t="s">
        <v>107</v>
      </c>
      <c r="E14" s="62">
        <v>0.25</v>
      </c>
      <c r="F14" s="62">
        <v>0.2</v>
      </c>
    </row>
    <row r="15" spans="1:6" x14ac:dyDescent="0.25">
      <c r="A15" s="60" t="s">
        <v>57</v>
      </c>
      <c r="B15" s="60" t="s">
        <v>65</v>
      </c>
      <c r="C15" s="61" t="s">
        <v>103</v>
      </c>
      <c r="D15" s="60" t="s">
        <v>108</v>
      </c>
      <c r="E15" s="63">
        <v>0.2</v>
      </c>
      <c r="F15" s="62">
        <v>0.15</v>
      </c>
    </row>
    <row r="16" spans="1:6" x14ac:dyDescent="0.25">
      <c r="A16" s="60" t="s">
        <v>57</v>
      </c>
      <c r="B16" s="60" t="s">
        <v>66</v>
      </c>
      <c r="C16" s="61" t="s">
        <v>103</v>
      </c>
      <c r="D16" s="60" t="s">
        <v>109</v>
      </c>
      <c r="E16" s="62">
        <v>0.15</v>
      </c>
      <c r="F16" s="62">
        <v>0.15</v>
      </c>
    </row>
    <row r="17" spans="1:6" x14ac:dyDescent="0.25">
      <c r="A17" s="60" t="s">
        <v>57</v>
      </c>
      <c r="B17" s="60" t="s">
        <v>67</v>
      </c>
      <c r="C17" s="61" t="s">
        <v>103</v>
      </c>
      <c r="D17" s="60" t="s">
        <v>110</v>
      </c>
      <c r="E17" s="62">
        <v>0.15</v>
      </c>
      <c r="F17" s="62">
        <v>0.15</v>
      </c>
    </row>
    <row r="18" spans="1:6" x14ac:dyDescent="0.25">
      <c r="A18" s="60" t="s">
        <v>57</v>
      </c>
      <c r="B18" s="60" t="s">
        <v>68</v>
      </c>
      <c r="C18" s="61" t="s">
        <v>103</v>
      </c>
      <c r="D18" s="60" t="s">
        <v>111</v>
      </c>
      <c r="E18" s="62">
        <v>0.15</v>
      </c>
      <c r="F18" s="62">
        <v>0.15</v>
      </c>
    </row>
    <row r="19" spans="1:6" x14ac:dyDescent="0.25">
      <c r="A19" s="60" t="s">
        <v>57</v>
      </c>
      <c r="B19" s="60" t="s">
        <v>69</v>
      </c>
      <c r="C19" s="61" t="s">
        <v>103</v>
      </c>
      <c r="D19" s="60" t="s">
        <v>112</v>
      </c>
      <c r="E19" s="62">
        <v>0.15</v>
      </c>
      <c r="F19" s="62">
        <v>0.15</v>
      </c>
    </row>
    <row r="20" spans="1:6" x14ac:dyDescent="0.25">
      <c r="A20" s="60" t="s">
        <v>58</v>
      </c>
      <c r="B20" s="60" t="s">
        <v>61</v>
      </c>
      <c r="C20" s="61" t="s">
        <v>83</v>
      </c>
      <c r="D20" s="60" t="s">
        <v>113</v>
      </c>
      <c r="E20" s="62">
        <v>0.5</v>
      </c>
      <c r="F20" s="62">
        <v>0.2</v>
      </c>
    </row>
    <row r="21" spans="1:6" x14ac:dyDescent="0.25">
      <c r="A21" s="60" t="s">
        <v>58</v>
      </c>
      <c r="B21" s="60" t="s">
        <v>62</v>
      </c>
      <c r="C21" s="61" t="s">
        <v>83</v>
      </c>
      <c r="D21" s="60" t="s">
        <v>114</v>
      </c>
      <c r="E21" s="64">
        <v>0.5</v>
      </c>
      <c r="F21" s="62">
        <v>0.2</v>
      </c>
    </row>
    <row r="22" spans="1:6" x14ac:dyDescent="0.25">
      <c r="A22" s="60" t="s">
        <v>58</v>
      </c>
      <c r="B22" s="60" t="s">
        <v>63</v>
      </c>
      <c r="C22" s="61" t="s">
        <v>83</v>
      </c>
      <c r="D22" s="60" t="s">
        <v>115</v>
      </c>
      <c r="E22" s="64">
        <v>0.2</v>
      </c>
      <c r="F22" s="62">
        <v>0.15</v>
      </c>
    </row>
    <row r="23" spans="1:6" x14ac:dyDescent="0.25">
      <c r="A23" s="60" t="s">
        <v>58</v>
      </c>
      <c r="B23" s="60" t="s">
        <v>64</v>
      </c>
      <c r="C23" s="61" t="s">
        <v>83</v>
      </c>
      <c r="D23" s="60" t="s">
        <v>116</v>
      </c>
      <c r="E23" s="64">
        <v>0.25</v>
      </c>
      <c r="F23" s="62">
        <v>0.2</v>
      </c>
    </row>
    <row r="24" spans="1:6" x14ac:dyDescent="0.25">
      <c r="A24" s="60" t="s">
        <v>58</v>
      </c>
      <c r="B24" s="60" t="s">
        <v>65</v>
      </c>
      <c r="C24" s="61" t="s">
        <v>83</v>
      </c>
      <c r="D24" s="60" t="s">
        <v>117</v>
      </c>
      <c r="E24" s="64">
        <v>0.2</v>
      </c>
      <c r="F24" s="62">
        <v>0.15</v>
      </c>
    </row>
    <row r="25" spans="1:6" x14ac:dyDescent="0.25">
      <c r="A25" s="60" t="s">
        <v>58</v>
      </c>
      <c r="B25" s="60" t="s">
        <v>66</v>
      </c>
      <c r="C25" s="61" t="s">
        <v>83</v>
      </c>
      <c r="D25" s="60" t="s">
        <v>118</v>
      </c>
      <c r="E25" s="64">
        <v>0.15</v>
      </c>
      <c r="F25" s="62">
        <v>0.15</v>
      </c>
    </row>
    <row r="26" spans="1:6" x14ac:dyDescent="0.25">
      <c r="A26" s="60" t="s">
        <v>58</v>
      </c>
      <c r="B26" s="60" t="s">
        <v>67</v>
      </c>
      <c r="C26" s="61" t="s">
        <v>83</v>
      </c>
      <c r="D26" s="60" t="s">
        <v>119</v>
      </c>
      <c r="E26" s="64">
        <v>0.15</v>
      </c>
      <c r="F26" s="62">
        <v>0.15</v>
      </c>
    </row>
    <row r="27" spans="1:6" x14ac:dyDescent="0.25">
      <c r="A27" s="60" t="s">
        <v>58</v>
      </c>
      <c r="B27" s="60" t="s">
        <v>68</v>
      </c>
      <c r="C27" s="61" t="s">
        <v>83</v>
      </c>
      <c r="D27" s="60" t="s">
        <v>120</v>
      </c>
      <c r="E27" s="64">
        <v>0.15</v>
      </c>
      <c r="F27" s="62">
        <v>0.15</v>
      </c>
    </row>
    <row r="28" spans="1:6" x14ac:dyDescent="0.25">
      <c r="A28" s="60" t="s">
        <v>58</v>
      </c>
      <c r="B28" s="60" t="s">
        <v>69</v>
      </c>
      <c r="C28" s="61" t="s">
        <v>83</v>
      </c>
      <c r="D28" s="60" t="s">
        <v>121</v>
      </c>
      <c r="E28" s="64">
        <v>0.15</v>
      </c>
      <c r="F28" s="62">
        <v>0.15</v>
      </c>
    </row>
    <row r="29" spans="1:6" x14ac:dyDescent="0.25">
      <c r="A29" s="60" t="s">
        <v>58</v>
      </c>
      <c r="B29" s="60" t="s">
        <v>61</v>
      </c>
      <c r="C29" s="61" t="s">
        <v>103</v>
      </c>
      <c r="D29" s="60" t="s">
        <v>122</v>
      </c>
      <c r="E29" s="62">
        <v>0.5</v>
      </c>
      <c r="F29" s="62">
        <v>0.2</v>
      </c>
    </row>
    <row r="30" spans="1:6" x14ac:dyDescent="0.25">
      <c r="A30" s="60" t="s">
        <v>58</v>
      </c>
      <c r="B30" s="60" t="s">
        <v>62</v>
      </c>
      <c r="C30" s="61" t="s">
        <v>103</v>
      </c>
      <c r="D30" s="60" t="s">
        <v>123</v>
      </c>
      <c r="E30" s="62">
        <v>0.5</v>
      </c>
      <c r="F30" s="62">
        <v>0.2</v>
      </c>
    </row>
    <row r="31" spans="1:6" x14ac:dyDescent="0.25">
      <c r="A31" s="60" t="s">
        <v>58</v>
      </c>
      <c r="B31" s="60" t="s">
        <v>63</v>
      </c>
      <c r="C31" s="61" t="s">
        <v>103</v>
      </c>
      <c r="D31" s="60" t="s">
        <v>124</v>
      </c>
      <c r="E31" s="62">
        <v>0.2</v>
      </c>
      <c r="F31" s="62">
        <v>0.15</v>
      </c>
    </row>
    <row r="32" spans="1:6" x14ac:dyDescent="0.25">
      <c r="A32" s="60" t="s">
        <v>58</v>
      </c>
      <c r="B32" s="60" t="s">
        <v>64</v>
      </c>
      <c r="C32" s="61" t="s">
        <v>103</v>
      </c>
      <c r="D32" s="60" t="s">
        <v>125</v>
      </c>
      <c r="E32" s="62">
        <v>0.3</v>
      </c>
      <c r="F32" s="62">
        <v>0.2</v>
      </c>
    </row>
    <row r="33" spans="1:6" x14ac:dyDescent="0.25">
      <c r="A33" s="60" t="s">
        <v>58</v>
      </c>
      <c r="B33" s="60" t="s">
        <v>65</v>
      </c>
      <c r="C33" s="61" t="s">
        <v>103</v>
      </c>
      <c r="D33" s="60" t="s">
        <v>126</v>
      </c>
      <c r="E33" s="62">
        <v>0.25</v>
      </c>
      <c r="F33" s="62">
        <v>0.15</v>
      </c>
    </row>
    <row r="34" spans="1:6" x14ac:dyDescent="0.25">
      <c r="A34" s="60" t="s">
        <v>58</v>
      </c>
      <c r="B34" s="60" t="s">
        <v>66</v>
      </c>
      <c r="C34" s="61" t="s">
        <v>103</v>
      </c>
      <c r="D34" s="60" t="s">
        <v>127</v>
      </c>
      <c r="E34" s="62">
        <v>0.2</v>
      </c>
      <c r="F34" s="62">
        <v>0.15</v>
      </c>
    </row>
    <row r="35" spans="1:6" x14ac:dyDescent="0.25">
      <c r="A35" s="60" t="s">
        <v>58</v>
      </c>
      <c r="B35" s="60" t="s">
        <v>67</v>
      </c>
      <c r="C35" s="61" t="s">
        <v>103</v>
      </c>
      <c r="D35" s="60" t="s">
        <v>128</v>
      </c>
      <c r="E35" s="62">
        <v>0.2</v>
      </c>
      <c r="F35" s="62">
        <v>0.15</v>
      </c>
    </row>
    <row r="36" spans="1:6" x14ac:dyDescent="0.25">
      <c r="A36" s="60" t="s">
        <v>58</v>
      </c>
      <c r="B36" s="60" t="s">
        <v>68</v>
      </c>
      <c r="C36" s="61" t="s">
        <v>103</v>
      </c>
      <c r="D36" s="60" t="s">
        <v>129</v>
      </c>
      <c r="E36" s="62">
        <v>0.2</v>
      </c>
      <c r="F36" s="62">
        <v>0.15</v>
      </c>
    </row>
    <row r="37" spans="1:6" x14ac:dyDescent="0.25">
      <c r="A37" s="60" t="s">
        <v>58</v>
      </c>
      <c r="B37" s="60" t="s">
        <v>69</v>
      </c>
      <c r="C37" s="61" t="s">
        <v>103</v>
      </c>
      <c r="D37" s="60" t="s">
        <v>130</v>
      </c>
      <c r="E37" s="62">
        <v>0.2</v>
      </c>
      <c r="F37" s="62">
        <v>0.15</v>
      </c>
    </row>
    <row r="38" spans="1:6" x14ac:dyDescent="0.25">
      <c r="A38" s="60" t="s">
        <v>59</v>
      </c>
      <c r="B38" s="60" t="s">
        <v>61</v>
      </c>
      <c r="C38" s="61" t="s">
        <v>83</v>
      </c>
      <c r="D38" s="60" t="s">
        <v>131</v>
      </c>
      <c r="E38" s="62">
        <v>0.5</v>
      </c>
      <c r="F38" s="62">
        <v>0.2</v>
      </c>
    </row>
    <row r="39" spans="1:6" x14ac:dyDescent="0.25">
      <c r="A39" s="60" t="s">
        <v>59</v>
      </c>
      <c r="B39" s="60" t="s">
        <v>62</v>
      </c>
      <c r="C39" s="61" t="s">
        <v>83</v>
      </c>
      <c r="D39" s="60" t="s">
        <v>132</v>
      </c>
      <c r="E39" s="62">
        <v>0.5</v>
      </c>
      <c r="F39" s="62">
        <v>0.2</v>
      </c>
    </row>
    <row r="40" spans="1:6" x14ac:dyDescent="0.25">
      <c r="A40" s="60" t="s">
        <v>59</v>
      </c>
      <c r="B40" s="60" t="s">
        <v>63</v>
      </c>
      <c r="C40" s="61" t="s">
        <v>83</v>
      </c>
      <c r="D40" s="60" t="s">
        <v>133</v>
      </c>
      <c r="E40" s="62">
        <v>0.2</v>
      </c>
      <c r="F40" s="62">
        <v>0.15</v>
      </c>
    </row>
    <row r="41" spans="1:6" x14ac:dyDescent="0.25">
      <c r="A41" s="60" t="s">
        <v>59</v>
      </c>
      <c r="B41" s="60" t="s">
        <v>64</v>
      </c>
      <c r="C41" s="61" t="s">
        <v>83</v>
      </c>
      <c r="D41" s="60" t="s">
        <v>134</v>
      </c>
      <c r="E41" s="62">
        <v>0.25</v>
      </c>
      <c r="F41" s="62">
        <v>0.2</v>
      </c>
    </row>
    <row r="42" spans="1:6" x14ac:dyDescent="0.25">
      <c r="A42" s="60" t="s">
        <v>59</v>
      </c>
      <c r="B42" s="60" t="s">
        <v>65</v>
      </c>
      <c r="C42" s="61" t="s">
        <v>83</v>
      </c>
      <c r="D42" s="60" t="s">
        <v>135</v>
      </c>
      <c r="E42" s="62">
        <v>0.2</v>
      </c>
      <c r="F42" s="62">
        <v>0.15</v>
      </c>
    </row>
    <row r="43" spans="1:6" x14ac:dyDescent="0.25">
      <c r="A43" s="60" t="s">
        <v>59</v>
      </c>
      <c r="B43" s="60" t="s">
        <v>66</v>
      </c>
      <c r="C43" s="61" t="s">
        <v>83</v>
      </c>
      <c r="D43" s="60" t="s">
        <v>136</v>
      </c>
      <c r="E43" s="62">
        <v>0.15</v>
      </c>
      <c r="F43" s="62">
        <v>0.15</v>
      </c>
    </row>
    <row r="44" spans="1:6" x14ac:dyDescent="0.25">
      <c r="A44" s="60" t="s">
        <v>59</v>
      </c>
      <c r="B44" s="60" t="s">
        <v>67</v>
      </c>
      <c r="C44" s="61" t="s">
        <v>83</v>
      </c>
      <c r="D44" s="60" t="s">
        <v>137</v>
      </c>
      <c r="E44" s="62">
        <v>0.15</v>
      </c>
      <c r="F44" s="62">
        <v>0.15</v>
      </c>
    </row>
    <row r="45" spans="1:6" x14ac:dyDescent="0.25">
      <c r="A45" s="60" t="s">
        <v>59</v>
      </c>
      <c r="B45" s="60" t="s">
        <v>68</v>
      </c>
      <c r="C45" s="61" t="s">
        <v>83</v>
      </c>
      <c r="D45" s="60" t="s">
        <v>138</v>
      </c>
      <c r="E45" s="62">
        <v>0.15</v>
      </c>
      <c r="F45" s="62">
        <v>0.15</v>
      </c>
    </row>
    <row r="46" spans="1:6" x14ac:dyDescent="0.25">
      <c r="A46" s="60" t="s">
        <v>59</v>
      </c>
      <c r="B46" s="60" t="s">
        <v>69</v>
      </c>
      <c r="C46" s="61" t="s">
        <v>83</v>
      </c>
      <c r="D46" s="60" t="s">
        <v>139</v>
      </c>
      <c r="E46" s="62">
        <v>0.15</v>
      </c>
      <c r="F46" s="62">
        <v>0.15</v>
      </c>
    </row>
    <row r="47" spans="1:6" x14ac:dyDescent="0.25">
      <c r="A47" s="60" t="s">
        <v>59</v>
      </c>
      <c r="B47" s="60" t="s">
        <v>61</v>
      </c>
      <c r="C47" s="61" t="s">
        <v>103</v>
      </c>
      <c r="D47" s="60" t="s">
        <v>140</v>
      </c>
      <c r="E47" s="62">
        <v>0.5</v>
      </c>
      <c r="F47" s="62">
        <v>0.2</v>
      </c>
    </row>
    <row r="48" spans="1:6" x14ac:dyDescent="0.25">
      <c r="A48" s="60" t="s">
        <v>59</v>
      </c>
      <c r="B48" s="60" t="s">
        <v>62</v>
      </c>
      <c r="C48" s="61" t="s">
        <v>103</v>
      </c>
      <c r="D48" s="60" t="s">
        <v>141</v>
      </c>
      <c r="E48" s="62">
        <v>0.5</v>
      </c>
      <c r="F48" s="62">
        <v>0.2</v>
      </c>
    </row>
    <row r="49" spans="1:6" x14ac:dyDescent="0.25">
      <c r="A49" s="60" t="s">
        <v>59</v>
      </c>
      <c r="B49" s="60" t="s">
        <v>63</v>
      </c>
      <c r="C49" s="61" t="s">
        <v>103</v>
      </c>
      <c r="D49" s="60" t="s">
        <v>142</v>
      </c>
      <c r="E49" s="62">
        <v>0.2</v>
      </c>
      <c r="F49" s="62">
        <v>0.15</v>
      </c>
    </row>
    <row r="50" spans="1:6" x14ac:dyDescent="0.25">
      <c r="A50" s="60" t="s">
        <v>59</v>
      </c>
      <c r="B50" s="60" t="s">
        <v>64</v>
      </c>
      <c r="C50" s="61" t="s">
        <v>103</v>
      </c>
      <c r="D50" s="60" t="s">
        <v>143</v>
      </c>
      <c r="E50" s="62">
        <v>0.4</v>
      </c>
      <c r="F50" s="62">
        <v>0.2</v>
      </c>
    </row>
    <row r="51" spans="1:6" x14ac:dyDescent="0.25">
      <c r="A51" s="60" t="s">
        <v>59</v>
      </c>
      <c r="B51" s="60" t="s">
        <v>65</v>
      </c>
      <c r="C51" s="61" t="s">
        <v>103</v>
      </c>
      <c r="D51" s="60" t="s">
        <v>144</v>
      </c>
      <c r="E51" s="62">
        <v>0.35</v>
      </c>
      <c r="F51" s="62">
        <v>0.15</v>
      </c>
    </row>
    <row r="52" spans="1:6" x14ac:dyDescent="0.25">
      <c r="A52" s="60" t="s">
        <v>59</v>
      </c>
      <c r="B52" s="60" t="s">
        <v>66</v>
      </c>
      <c r="C52" s="61" t="s">
        <v>103</v>
      </c>
      <c r="D52" s="60" t="s">
        <v>145</v>
      </c>
      <c r="E52" s="62">
        <v>0.3</v>
      </c>
      <c r="F52" s="62">
        <v>0.15</v>
      </c>
    </row>
    <row r="53" spans="1:6" x14ac:dyDescent="0.25">
      <c r="A53" s="60" t="s">
        <v>59</v>
      </c>
      <c r="B53" s="60" t="s">
        <v>67</v>
      </c>
      <c r="C53" s="61" t="s">
        <v>103</v>
      </c>
      <c r="D53" s="60" t="s">
        <v>146</v>
      </c>
      <c r="E53" s="62">
        <v>0.3</v>
      </c>
      <c r="F53" s="62">
        <v>0.15</v>
      </c>
    </row>
    <row r="54" spans="1:6" x14ac:dyDescent="0.25">
      <c r="A54" s="60" t="s">
        <v>59</v>
      </c>
      <c r="B54" s="60" t="s">
        <v>68</v>
      </c>
      <c r="C54" s="61" t="s">
        <v>103</v>
      </c>
      <c r="D54" s="60" t="s">
        <v>147</v>
      </c>
      <c r="E54" s="62">
        <v>0.3</v>
      </c>
      <c r="F54" s="62">
        <v>0.15</v>
      </c>
    </row>
    <row r="55" spans="1:6" x14ac:dyDescent="0.25">
      <c r="A55" s="60" t="s">
        <v>59</v>
      </c>
      <c r="B55" s="60" t="s">
        <v>69</v>
      </c>
      <c r="C55" s="61" t="s">
        <v>103</v>
      </c>
      <c r="D55" s="60" t="s">
        <v>148</v>
      </c>
      <c r="E55" s="62">
        <v>0.3</v>
      </c>
      <c r="F55" s="62">
        <v>0.15</v>
      </c>
    </row>
    <row r="59" spans="1:6" x14ac:dyDescent="0.25">
      <c r="A59" t="s">
        <v>151</v>
      </c>
    </row>
  </sheetData>
  <sheetProtection algorithmName="SHA-512" hashValue="/xSX4ietHhyTvN8lnu3ADxIumN8zuz0Mu/vKMdRAzUNEo4SjdRg0jNeHdndJWCq1w39G4wnZKJiMvkVdlkCkgg==" saltValue="uD1hMyPAXUz1AO4KW7ZenA=="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Applicant Instructions</vt:lpstr>
      <vt:lpstr>Applicant Worksheet</vt:lpstr>
      <vt:lpstr>For Office Use Only</vt:lpstr>
    </vt:vector>
  </TitlesOfParts>
  <Company>Anne Arundel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W. Duvall</dc:creator>
  <cp:lastModifiedBy>Christine W. Duvall</cp:lastModifiedBy>
  <dcterms:created xsi:type="dcterms:W3CDTF">2022-12-30T21:40:48Z</dcterms:created>
  <dcterms:modified xsi:type="dcterms:W3CDTF">2023-01-03T16:17:55Z</dcterms:modified>
</cp:coreProperties>
</file>